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V38" i="1" l="1"/>
  <c r="U38" i="1"/>
  <c r="T38" i="1"/>
  <c r="S38" i="1"/>
  <c r="Q38" i="1"/>
  <c r="P38" i="1"/>
  <c r="O38" i="1"/>
  <c r="N38" i="1"/>
  <c r="L38" i="1"/>
  <c r="K38" i="1"/>
  <c r="J38" i="1"/>
  <c r="I38" i="1"/>
  <c r="G38" i="1"/>
  <c r="F38" i="1"/>
  <c r="E38" i="1"/>
  <c r="D38" i="1"/>
  <c r="V37" i="1"/>
  <c r="U37" i="1"/>
  <c r="T37" i="1"/>
  <c r="S37" i="1"/>
  <c r="Q37" i="1"/>
  <c r="P37" i="1"/>
  <c r="O37" i="1"/>
  <c r="N37" i="1"/>
  <c r="L37" i="1"/>
  <c r="K37" i="1"/>
  <c r="J37" i="1"/>
  <c r="I37" i="1"/>
  <c r="G37" i="1"/>
  <c r="F37" i="1"/>
  <c r="E37" i="1"/>
  <c r="D37" i="1"/>
  <c r="V36" i="1"/>
  <c r="U36" i="1"/>
  <c r="T36" i="1"/>
  <c r="S36" i="1"/>
  <c r="W36" i="1" s="1"/>
  <c r="Q36" i="1"/>
  <c r="P36" i="1"/>
  <c r="O36" i="1"/>
  <c r="N36" i="1"/>
  <c r="R36" i="1" s="1"/>
  <c r="L36" i="1"/>
  <c r="K36" i="1"/>
  <c r="J36" i="1"/>
  <c r="I36" i="1"/>
  <c r="M36" i="1" s="1"/>
  <c r="G36" i="1"/>
  <c r="F36" i="1"/>
  <c r="E36" i="1"/>
  <c r="D36" i="1"/>
  <c r="H36" i="1" s="1"/>
  <c r="X36" i="1" s="1"/>
  <c r="V35" i="1"/>
  <c r="U35" i="1"/>
  <c r="T35" i="1"/>
  <c r="S35" i="1"/>
  <c r="Q35" i="1"/>
  <c r="P35" i="1"/>
  <c r="O35" i="1"/>
  <c r="N35" i="1"/>
  <c r="L35" i="1"/>
  <c r="K35" i="1"/>
  <c r="J35" i="1"/>
  <c r="I35" i="1"/>
  <c r="G35" i="1"/>
  <c r="F35" i="1"/>
  <c r="E35" i="1"/>
  <c r="D35" i="1"/>
  <c r="V34" i="1"/>
  <c r="U34" i="1"/>
  <c r="T34" i="1"/>
  <c r="S34" i="1"/>
  <c r="Q34" i="1"/>
  <c r="P34" i="1"/>
  <c r="O34" i="1"/>
  <c r="N34" i="1"/>
  <c r="L34" i="1"/>
  <c r="K34" i="1"/>
  <c r="J34" i="1"/>
  <c r="I34" i="1"/>
  <c r="G34" i="1"/>
  <c r="F34" i="1"/>
  <c r="E34" i="1"/>
  <c r="D34" i="1"/>
  <c r="V33" i="1"/>
  <c r="U33" i="1"/>
  <c r="T33" i="1"/>
  <c r="S33" i="1"/>
  <c r="Q33" i="1"/>
  <c r="P33" i="1"/>
  <c r="O33" i="1"/>
  <c r="N33" i="1"/>
  <c r="L33" i="1"/>
  <c r="K33" i="1"/>
  <c r="J33" i="1"/>
  <c r="I33" i="1"/>
  <c r="G33" i="1"/>
  <c r="F33" i="1"/>
  <c r="E33" i="1"/>
  <c r="D33" i="1"/>
  <c r="V32" i="1"/>
  <c r="U32" i="1"/>
  <c r="T32" i="1"/>
  <c r="S32" i="1"/>
  <c r="W32" i="1" s="1"/>
  <c r="Q32" i="1"/>
  <c r="P32" i="1"/>
  <c r="O32" i="1"/>
  <c r="N32" i="1"/>
  <c r="R32" i="1" s="1"/>
  <c r="L32" i="1"/>
  <c r="K32" i="1"/>
  <c r="J32" i="1"/>
  <c r="I32" i="1"/>
  <c r="M32" i="1" s="1"/>
  <c r="G32" i="1"/>
  <c r="F32" i="1"/>
  <c r="E32" i="1"/>
  <c r="D32" i="1"/>
  <c r="H32" i="1" s="1"/>
  <c r="X32" i="1" s="1"/>
  <c r="V31" i="1"/>
  <c r="U31" i="1"/>
  <c r="T31" i="1"/>
  <c r="S31" i="1"/>
  <c r="Q31" i="1"/>
  <c r="P31" i="1"/>
  <c r="O31" i="1"/>
  <c r="N31" i="1"/>
  <c r="L31" i="1"/>
  <c r="K31" i="1"/>
  <c r="J31" i="1"/>
  <c r="I31" i="1"/>
  <c r="G31" i="1"/>
  <c r="F31" i="1"/>
  <c r="E31" i="1"/>
  <c r="D31" i="1"/>
  <c r="V30" i="1"/>
  <c r="U30" i="1"/>
  <c r="T30" i="1"/>
  <c r="S30" i="1"/>
  <c r="Q30" i="1"/>
  <c r="P30" i="1"/>
  <c r="O30" i="1"/>
  <c r="N30" i="1"/>
  <c r="L30" i="1"/>
  <c r="K30" i="1"/>
  <c r="J30" i="1"/>
  <c r="I30" i="1"/>
  <c r="G30" i="1"/>
  <c r="F30" i="1"/>
  <c r="E30" i="1"/>
  <c r="D30" i="1"/>
  <c r="V29" i="1"/>
  <c r="U29" i="1"/>
  <c r="T29" i="1"/>
  <c r="S29" i="1"/>
  <c r="Q29" i="1"/>
  <c r="P29" i="1"/>
  <c r="O29" i="1"/>
  <c r="N29" i="1"/>
  <c r="L29" i="1"/>
  <c r="K29" i="1"/>
  <c r="J29" i="1"/>
  <c r="I29" i="1"/>
  <c r="G29" i="1"/>
  <c r="F29" i="1"/>
  <c r="E29" i="1"/>
  <c r="D29" i="1"/>
  <c r="V28" i="1"/>
  <c r="U28" i="1"/>
  <c r="T28" i="1"/>
  <c r="S28" i="1"/>
  <c r="W28" i="1" s="1"/>
  <c r="Q28" i="1"/>
  <c r="P28" i="1"/>
  <c r="O28" i="1"/>
  <c r="N28" i="1"/>
  <c r="R28" i="1" s="1"/>
  <c r="L28" i="1"/>
  <c r="K28" i="1"/>
  <c r="J28" i="1"/>
  <c r="I28" i="1"/>
  <c r="M28" i="1" s="1"/>
  <c r="G28" i="1"/>
  <c r="F28" i="1"/>
  <c r="E28" i="1"/>
  <c r="D28" i="1"/>
  <c r="H28" i="1" s="1"/>
  <c r="X28" i="1" s="1"/>
  <c r="V27" i="1"/>
  <c r="U27" i="1"/>
  <c r="T27" i="1"/>
  <c r="S27" i="1"/>
  <c r="Q27" i="1"/>
  <c r="P27" i="1"/>
  <c r="O27" i="1"/>
  <c r="N27" i="1"/>
  <c r="L27" i="1"/>
  <c r="K27" i="1"/>
  <c r="J27" i="1"/>
  <c r="I27" i="1"/>
  <c r="G27" i="1"/>
  <c r="F27" i="1"/>
  <c r="E27" i="1"/>
  <c r="D27" i="1"/>
  <c r="V26" i="1"/>
  <c r="U26" i="1"/>
  <c r="T26" i="1"/>
  <c r="S26" i="1"/>
  <c r="Q26" i="1"/>
  <c r="P26" i="1"/>
  <c r="O26" i="1"/>
  <c r="N26" i="1"/>
  <c r="L26" i="1"/>
  <c r="K26" i="1"/>
  <c r="J26" i="1"/>
  <c r="I26" i="1"/>
  <c r="G26" i="1"/>
  <c r="F26" i="1"/>
  <c r="E26" i="1"/>
  <c r="D26" i="1"/>
  <c r="V25" i="1"/>
  <c r="U25" i="1"/>
  <c r="T25" i="1"/>
  <c r="S25" i="1"/>
  <c r="Q25" i="1"/>
  <c r="P25" i="1"/>
  <c r="O25" i="1"/>
  <c r="N25" i="1"/>
  <c r="L25" i="1"/>
  <c r="K25" i="1"/>
  <c r="J25" i="1"/>
  <c r="I25" i="1"/>
  <c r="G25" i="1"/>
  <c r="F25" i="1"/>
  <c r="E25" i="1"/>
  <c r="D25" i="1"/>
  <c r="V24" i="1"/>
  <c r="U24" i="1"/>
  <c r="T24" i="1"/>
  <c r="S24" i="1"/>
  <c r="W24" i="1" s="1"/>
  <c r="Q24" i="1"/>
  <c r="P24" i="1"/>
  <c r="O24" i="1"/>
  <c r="N24" i="1"/>
  <c r="R24" i="1" s="1"/>
  <c r="L24" i="1"/>
  <c r="K24" i="1"/>
  <c r="J24" i="1"/>
  <c r="I24" i="1"/>
  <c r="M24" i="1" s="1"/>
  <c r="G24" i="1"/>
  <c r="F24" i="1"/>
  <c r="E24" i="1"/>
  <c r="D24" i="1"/>
  <c r="H24" i="1" s="1"/>
  <c r="X24" i="1" s="1"/>
  <c r="V23" i="1"/>
  <c r="U23" i="1"/>
  <c r="T23" i="1"/>
  <c r="S23" i="1"/>
  <c r="W23" i="1" s="1"/>
  <c r="Q23" i="1"/>
  <c r="P23" i="1"/>
  <c r="O23" i="1"/>
  <c r="N23" i="1"/>
  <c r="R23" i="1" s="1"/>
  <c r="L23" i="1"/>
  <c r="K23" i="1"/>
  <c r="J23" i="1"/>
  <c r="I23" i="1"/>
  <c r="M23" i="1" s="1"/>
  <c r="G23" i="1"/>
  <c r="F23" i="1"/>
  <c r="E23" i="1"/>
  <c r="D23" i="1"/>
  <c r="H23" i="1" s="1"/>
  <c r="X23" i="1" s="1"/>
  <c r="V22" i="1"/>
  <c r="U22" i="1"/>
  <c r="T22" i="1"/>
  <c r="S22" i="1"/>
  <c r="Q22" i="1"/>
  <c r="P22" i="1"/>
  <c r="O22" i="1"/>
  <c r="N22" i="1"/>
  <c r="L22" i="1"/>
  <c r="K22" i="1"/>
  <c r="J22" i="1"/>
  <c r="I22" i="1"/>
  <c r="G22" i="1"/>
  <c r="F22" i="1"/>
  <c r="E22" i="1"/>
  <c r="D22" i="1"/>
  <c r="V21" i="1"/>
  <c r="U21" i="1"/>
  <c r="T21" i="1"/>
  <c r="S21" i="1"/>
  <c r="Q21" i="1"/>
  <c r="P21" i="1"/>
  <c r="O21" i="1"/>
  <c r="N21" i="1"/>
  <c r="L21" i="1"/>
  <c r="K21" i="1"/>
  <c r="J21" i="1"/>
  <c r="I21" i="1"/>
  <c r="G21" i="1"/>
  <c r="F21" i="1"/>
  <c r="E21" i="1"/>
  <c r="D21" i="1"/>
  <c r="V20" i="1"/>
  <c r="U20" i="1"/>
  <c r="T20" i="1"/>
  <c r="S20" i="1"/>
  <c r="W20" i="1" s="1"/>
  <c r="Q20" i="1"/>
  <c r="P20" i="1"/>
  <c r="O20" i="1"/>
  <c r="N20" i="1"/>
  <c r="R20" i="1" s="1"/>
  <c r="L20" i="1"/>
  <c r="K20" i="1"/>
  <c r="J20" i="1"/>
  <c r="I20" i="1"/>
  <c r="M20" i="1" s="1"/>
  <c r="G20" i="1"/>
  <c r="F20" i="1"/>
  <c r="E20" i="1"/>
  <c r="D20" i="1"/>
  <c r="H20" i="1" s="1"/>
  <c r="X20" i="1" s="1"/>
  <c r="V19" i="1"/>
  <c r="U19" i="1"/>
  <c r="T19" i="1"/>
  <c r="S19" i="1"/>
  <c r="Q19" i="1"/>
  <c r="P19" i="1"/>
  <c r="O19" i="1"/>
  <c r="N19" i="1"/>
  <c r="R19" i="1" s="1"/>
  <c r="L19" i="1"/>
  <c r="K19" i="1"/>
  <c r="J19" i="1"/>
  <c r="I19" i="1"/>
  <c r="M19" i="1" s="1"/>
  <c r="G19" i="1"/>
  <c r="F19" i="1"/>
  <c r="E19" i="1"/>
  <c r="D19" i="1"/>
  <c r="H19" i="1" s="1"/>
  <c r="V18" i="1"/>
  <c r="U18" i="1"/>
  <c r="T18" i="1"/>
  <c r="S18" i="1"/>
  <c r="Q18" i="1"/>
  <c r="P18" i="1"/>
  <c r="O18" i="1"/>
  <c r="N18" i="1"/>
  <c r="L18" i="1"/>
  <c r="K18" i="1"/>
  <c r="J18" i="1"/>
  <c r="I18" i="1"/>
  <c r="G18" i="1"/>
  <c r="F18" i="1"/>
  <c r="E18" i="1"/>
  <c r="D18" i="1"/>
  <c r="V17" i="1"/>
  <c r="U17" i="1"/>
  <c r="T17" i="1"/>
  <c r="S17" i="1"/>
  <c r="Q17" i="1"/>
  <c r="P17" i="1"/>
  <c r="O17" i="1"/>
  <c r="N17" i="1"/>
  <c r="L17" i="1"/>
  <c r="K17" i="1"/>
  <c r="J17" i="1"/>
  <c r="I17" i="1"/>
  <c r="M17" i="1" s="1"/>
  <c r="G17" i="1"/>
  <c r="F17" i="1"/>
  <c r="E17" i="1"/>
  <c r="D17" i="1"/>
  <c r="H17" i="1" s="1"/>
  <c r="V16" i="1"/>
  <c r="U16" i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V15" i="1"/>
  <c r="U15" i="1"/>
  <c r="T15" i="1"/>
  <c r="S15" i="1"/>
  <c r="W15" i="1" s="1"/>
  <c r="Q15" i="1"/>
  <c r="P15" i="1"/>
  <c r="O15" i="1"/>
  <c r="N15" i="1"/>
  <c r="L15" i="1"/>
  <c r="K15" i="1"/>
  <c r="J15" i="1"/>
  <c r="I15" i="1"/>
  <c r="G15" i="1"/>
  <c r="F15" i="1"/>
  <c r="E15" i="1"/>
  <c r="D15" i="1"/>
  <c r="V14" i="1"/>
  <c r="U14" i="1"/>
  <c r="T14" i="1"/>
  <c r="S14" i="1"/>
  <c r="Q14" i="1"/>
  <c r="P14" i="1"/>
  <c r="O14" i="1"/>
  <c r="N14" i="1"/>
  <c r="L14" i="1"/>
  <c r="K14" i="1"/>
  <c r="J14" i="1"/>
  <c r="I14" i="1"/>
  <c r="G14" i="1"/>
  <c r="F14" i="1"/>
  <c r="E14" i="1"/>
  <c r="D14" i="1"/>
  <c r="V13" i="1"/>
  <c r="U13" i="1"/>
  <c r="T13" i="1"/>
  <c r="S13" i="1"/>
  <c r="W13" i="1" s="1"/>
  <c r="Q13" i="1"/>
  <c r="P13" i="1"/>
  <c r="O13" i="1"/>
  <c r="N13" i="1"/>
  <c r="R13" i="1" s="1"/>
  <c r="L13" i="1"/>
  <c r="K13" i="1"/>
  <c r="J13" i="1"/>
  <c r="I13" i="1"/>
  <c r="M13" i="1" s="1"/>
  <c r="G13" i="1"/>
  <c r="F13" i="1"/>
  <c r="E13" i="1"/>
  <c r="D13" i="1"/>
  <c r="H13" i="1" s="1"/>
  <c r="X13" i="1" s="1"/>
  <c r="V12" i="1"/>
  <c r="U12" i="1"/>
  <c r="T12" i="1"/>
  <c r="S12" i="1"/>
  <c r="Q12" i="1"/>
  <c r="P12" i="1"/>
  <c r="O12" i="1"/>
  <c r="N12" i="1"/>
  <c r="L12" i="1"/>
  <c r="K12" i="1"/>
  <c r="J12" i="1"/>
  <c r="I12" i="1"/>
  <c r="G12" i="1"/>
  <c r="F12" i="1"/>
  <c r="E12" i="1"/>
  <c r="D12" i="1"/>
  <c r="V11" i="1"/>
  <c r="U11" i="1"/>
  <c r="T11" i="1"/>
  <c r="S11" i="1"/>
  <c r="Q11" i="1"/>
  <c r="P11" i="1"/>
  <c r="O11" i="1"/>
  <c r="N11" i="1"/>
  <c r="L11" i="1"/>
  <c r="K11" i="1"/>
  <c r="J11" i="1"/>
  <c r="I11" i="1"/>
  <c r="G11" i="1"/>
  <c r="F11" i="1"/>
  <c r="E11" i="1"/>
  <c r="D11" i="1"/>
  <c r="V10" i="1"/>
  <c r="U10" i="1"/>
  <c r="T10" i="1"/>
  <c r="S10" i="1"/>
  <c r="Q10" i="1"/>
  <c r="P10" i="1"/>
  <c r="O10" i="1"/>
  <c r="N10" i="1"/>
  <c r="L10" i="1"/>
  <c r="K10" i="1"/>
  <c r="J10" i="1"/>
  <c r="I10" i="1"/>
  <c r="G10" i="1"/>
  <c r="F10" i="1"/>
  <c r="E10" i="1"/>
  <c r="D10" i="1"/>
  <c r="B10" i="1"/>
  <c r="V9" i="1"/>
  <c r="U9" i="1"/>
  <c r="T9" i="1"/>
  <c r="S9" i="1"/>
  <c r="W9" i="1" s="1"/>
  <c r="Q9" i="1"/>
  <c r="P9" i="1"/>
  <c r="O9" i="1"/>
  <c r="N9" i="1"/>
  <c r="R9" i="1" s="1"/>
  <c r="L9" i="1"/>
  <c r="K9" i="1"/>
  <c r="J9" i="1"/>
  <c r="I9" i="1"/>
  <c r="G9" i="1"/>
  <c r="F9" i="1"/>
  <c r="E9" i="1"/>
  <c r="D9" i="1"/>
  <c r="H9" i="1" s="1"/>
  <c r="V8" i="1"/>
  <c r="V39" i="1" s="1"/>
  <c r="U8" i="1"/>
  <c r="U39" i="1" s="1"/>
  <c r="T8" i="1"/>
  <c r="T39" i="1" s="1"/>
  <c r="S8" i="1"/>
  <c r="S39" i="1" s="1"/>
  <c r="Q8" i="1"/>
  <c r="Q39" i="1" s="1"/>
  <c r="P8" i="1"/>
  <c r="P39" i="1" s="1"/>
  <c r="O8" i="1"/>
  <c r="O39" i="1" s="1"/>
  <c r="N8" i="1"/>
  <c r="N39" i="1" s="1"/>
  <c r="L8" i="1"/>
  <c r="L39" i="1" s="1"/>
  <c r="K8" i="1"/>
  <c r="K39" i="1" s="1"/>
  <c r="J8" i="1"/>
  <c r="J39" i="1" s="1"/>
  <c r="I8" i="1"/>
  <c r="G8" i="1"/>
  <c r="G39" i="1" s="1"/>
  <c r="F8" i="1"/>
  <c r="F39" i="1" s="1"/>
  <c r="E8" i="1"/>
  <c r="E39" i="1" s="1"/>
  <c r="D8" i="1"/>
  <c r="D39" i="1" s="1"/>
  <c r="H10" i="1" l="1"/>
  <c r="M10" i="1"/>
  <c r="R10" i="1"/>
  <c r="W10" i="1"/>
  <c r="H14" i="1"/>
  <c r="M14" i="1"/>
  <c r="R14" i="1"/>
  <c r="W14" i="1"/>
  <c r="H18" i="1"/>
  <c r="M18" i="1"/>
  <c r="R18" i="1"/>
  <c r="W18" i="1"/>
  <c r="H22" i="1"/>
  <c r="M22" i="1"/>
  <c r="R22" i="1"/>
  <c r="W22" i="1"/>
  <c r="H26" i="1"/>
  <c r="M26" i="1"/>
  <c r="R26" i="1"/>
  <c r="W26" i="1"/>
  <c r="H30" i="1"/>
  <c r="M30" i="1"/>
  <c r="R30" i="1"/>
  <c r="W30" i="1"/>
  <c r="H34" i="1"/>
  <c r="M34" i="1"/>
  <c r="R34" i="1"/>
  <c r="W34" i="1"/>
  <c r="H38" i="1"/>
  <c r="X38" i="1" s="1"/>
  <c r="M38" i="1"/>
  <c r="R38" i="1"/>
  <c r="W38" i="1"/>
  <c r="H11" i="1"/>
  <c r="X11" i="1" s="1"/>
  <c r="M11" i="1"/>
  <c r="R11" i="1"/>
  <c r="W11" i="1"/>
  <c r="H15" i="1"/>
  <c r="X15" i="1" s="1"/>
  <c r="M15" i="1"/>
  <c r="R15" i="1"/>
  <c r="W19" i="1"/>
  <c r="X19" i="1" s="1"/>
  <c r="H27" i="1"/>
  <c r="M27" i="1"/>
  <c r="R27" i="1"/>
  <c r="W27" i="1"/>
  <c r="H31" i="1"/>
  <c r="M31" i="1"/>
  <c r="R31" i="1"/>
  <c r="W31" i="1"/>
  <c r="H35" i="1"/>
  <c r="M35" i="1"/>
  <c r="R35" i="1"/>
  <c r="W35" i="1"/>
  <c r="M8" i="1"/>
  <c r="H12" i="1"/>
  <c r="M12" i="1"/>
  <c r="R12" i="1"/>
  <c r="W12" i="1"/>
  <c r="H16" i="1"/>
  <c r="M16" i="1"/>
  <c r="R16" i="1"/>
  <c r="W16" i="1"/>
  <c r="M9" i="1"/>
  <c r="X9" i="1" s="1"/>
  <c r="X17" i="1"/>
  <c r="R17" i="1"/>
  <c r="W17" i="1"/>
  <c r="H21" i="1"/>
  <c r="M21" i="1"/>
  <c r="R21" i="1"/>
  <c r="W21" i="1"/>
  <c r="H25" i="1"/>
  <c r="M25" i="1"/>
  <c r="R25" i="1"/>
  <c r="W25" i="1"/>
  <c r="H29" i="1"/>
  <c r="M29" i="1"/>
  <c r="R29" i="1"/>
  <c r="W29" i="1"/>
  <c r="H33" i="1"/>
  <c r="M33" i="1"/>
  <c r="R33" i="1"/>
  <c r="W33" i="1"/>
  <c r="H37" i="1"/>
  <c r="M37" i="1"/>
  <c r="R37" i="1"/>
  <c r="W37" i="1"/>
  <c r="R8" i="1"/>
  <c r="R39" i="1" s="1"/>
  <c r="I39" i="1"/>
  <c r="W8" i="1"/>
  <c r="W39" i="1" s="1"/>
  <c r="H8" i="1"/>
  <c r="X37" i="1" l="1"/>
  <c r="X33" i="1"/>
  <c r="X29" i="1"/>
  <c r="X25" i="1"/>
  <c r="X21" i="1"/>
  <c r="X16" i="1"/>
  <c r="X12" i="1"/>
  <c r="M39" i="1"/>
  <c r="X35" i="1"/>
  <c r="X31" i="1"/>
  <c r="X27" i="1"/>
  <c r="X34" i="1"/>
  <c r="X30" i="1"/>
  <c r="X26" i="1"/>
  <c r="X22" i="1"/>
  <c r="X18" i="1"/>
  <c r="X14" i="1"/>
  <c r="X10" i="1"/>
  <c r="H39" i="1"/>
  <c r="X8" i="1"/>
  <c r="X39" i="1" s="1"/>
</calcChain>
</file>

<file path=xl/sharedStrings.xml><?xml version="1.0" encoding="utf-8"?>
<sst xmlns="http://schemas.openxmlformats.org/spreadsheetml/2006/main" count="62" uniqueCount="59">
  <si>
    <t>NO</t>
  </si>
  <si>
    <t>JENIS PEKERJAAN</t>
  </si>
  <si>
    <t>PATTALLASSANG</t>
  </si>
  <si>
    <t>ORO</t>
  </si>
  <si>
    <t>BAJIMINASA</t>
  </si>
  <si>
    <t>MATILU</t>
  </si>
  <si>
    <t>TOTAL</t>
  </si>
  <si>
    <t>001</t>
  </si>
  <si>
    <t>002</t>
  </si>
  <si>
    <t>003</t>
  </si>
  <si>
    <t>004</t>
  </si>
  <si>
    <t>JML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</si>
  <si>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</si>
  <si>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</si>
  <si>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</si>
  <si>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</si>
  <si>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</si>
  <si>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</si>
  <si>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</si>
  <si>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</si>
  <si>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</si>
  <si>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</si>
  <si>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</si>
  <si>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</si>
  <si>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Apoteker</t>
  </si>
  <si>
    <t>Belum Bekerja</t>
  </si>
  <si>
    <t>Bidan swasta</t>
  </si>
  <si>
    <t>Buruh Harian Lepas</t>
  </si>
  <si>
    <t>Buruh Tani</t>
  </si>
  <si>
    <t>Dukun Tradisional</t>
  </si>
  <si>
    <t>Dukun/paranormal/supranatural</t>
  </si>
  <si>
    <t>Guru swasta</t>
  </si>
  <si>
    <t>Ibu Rumah Tangga</t>
  </si>
  <si>
    <t>Jasa pengobatan alternatif</t>
  </si>
  <si>
    <t>Karyawan Honorer</t>
  </si>
  <si>
    <t>Karyawan Perusahaan Swasta</t>
  </si>
  <si>
    <t>Pedagang Keliling</t>
  </si>
  <si>
    <t>Pegawai Negeri Sipil</t>
  </si>
  <si>
    <t>Pelajar</t>
  </si>
  <si>
    <t>Pembantu rumah tangga</t>
  </si>
  <si>
    <t>Pemilik usaha jasa hiburan dan pariwisata</t>
  </si>
  <si>
    <t>Pengrajin industri rumah tangga lainnya</t>
  </si>
  <si>
    <t>Pengusaha perdagangan hasil bumi</t>
  </si>
  <si>
    <t>Perangkat Desa</t>
  </si>
  <si>
    <t>Perawat swasta</t>
  </si>
  <si>
    <t>Petani</t>
  </si>
  <si>
    <t>POLRI</t>
  </si>
  <si>
    <t>Sopir</t>
  </si>
  <si>
    <t>Tidak Mempunyai Pekerjaan Tetap</t>
  </si>
  <si>
    <t>TNI</t>
  </si>
  <si>
    <t>Tukang Batu</t>
  </si>
  <si>
    <t>Tukang Kayu</t>
  </si>
  <si>
    <t>Tukang Kue</t>
  </si>
  <si>
    <t>Tukang Rias</t>
  </si>
  <si>
    <t>Wiraswasta</t>
  </si>
  <si>
    <t>JUMLAH</t>
  </si>
  <si>
    <t>REKAP PENDUDUK BERDASARKAN MATA PENCAHARIAN</t>
  </si>
  <si>
    <t>DESA ORO GADING KECAMATAN KINDANG KABUPATEN BULUKUMBA</t>
  </si>
  <si>
    <t>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</si>
</sst>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ESA/JOBDES%20OPERATOR/DDK%20TERPAD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KEPALA KELUARGA"/>
      <sheetName val="REKAP KK"/>
      <sheetName val="STATUS RUMAH"/>
      <sheetName val="AKSES LISTRIK"/>
      <sheetName val="SANITASI"/>
      <sheetName val="STATUS BANSOS"/>
      <sheetName val="KENDARAAN"/>
      <sheetName val="ASET EKONOMI"/>
      <sheetName val="PENGHASILAN"/>
      <sheetName val="STATUS KELUARGA"/>
      <sheetName val="PENDUDUK"/>
      <sheetName val="REKAP PENDUDUK"/>
      <sheetName val="PENDIDIKAN"/>
      <sheetName val="PEKERJAAN"/>
      <sheetName val="USIA"/>
      <sheetName val="STATUS PERKAWINAN"/>
      <sheetName val="KEPEMILIKAN BPJ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 t="str">
            <v>RT</v>
          </cell>
          <cell r="U9" t="str">
            <v>Pekerjaan</v>
          </cell>
        </row>
        <row r="10">
          <cell r="C10">
            <v>1</v>
          </cell>
          <cell r="U10" t="str">
            <v>Wiraswasta</v>
          </cell>
        </row>
        <row r="11">
          <cell r="C11">
            <v>1</v>
          </cell>
          <cell r="U11" t="str">
            <v>Wiraswasta</v>
          </cell>
        </row>
        <row r="12">
          <cell r="C12">
            <v>1</v>
          </cell>
          <cell r="U12" t="str">
            <v>Pelajar</v>
          </cell>
        </row>
        <row r="13">
          <cell r="C13">
            <v>1</v>
          </cell>
          <cell r="U13" t="str">
            <v>Pelajar</v>
          </cell>
        </row>
        <row r="14">
          <cell r="C14">
            <v>1</v>
          </cell>
          <cell r="U14" t="str">
            <v>Tukang Kayu</v>
          </cell>
        </row>
        <row r="15">
          <cell r="C15">
            <v>1</v>
          </cell>
          <cell r="U15" t="str">
            <v>Ibu Rumah Tangga</v>
          </cell>
        </row>
        <row r="16">
          <cell r="C16">
            <v>1</v>
          </cell>
          <cell r="U16" t="str">
            <v>Pelajar</v>
          </cell>
        </row>
        <row r="17">
          <cell r="C17">
            <v>1</v>
          </cell>
          <cell r="U17" t="str">
            <v>Petani</v>
          </cell>
        </row>
        <row r="18">
          <cell r="C18">
            <v>1</v>
          </cell>
          <cell r="U18" t="str">
            <v>Ibu Rumah Tangga</v>
          </cell>
        </row>
        <row r="19">
          <cell r="C19">
            <v>1</v>
          </cell>
          <cell r="U19" t="str">
            <v>Pelajar</v>
          </cell>
        </row>
        <row r="20">
          <cell r="C20">
            <v>1</v>
          </cell>
          <cell r="U20" t="str">
            <v>Petani</v>
          </cell>
        </row>
        <row r="21">
          <cell r="C21">
            <v>1</v>
          </cell>
          <cell r="U21" t="str">
            <v>Ibu Rumah Tangga</v>
          </cell>
        </row>
        <row r="22">
          <cell r="C22">
            <v>1</v>
          </cell>
          <cell r="U22" t="str">
            <v>Pelajar</v>
          </cell>
        </row>
        <row r="23">
          <cell r="C23">
            <v>1</v>
          </cell>
          <cell r="U23" t="str">
            <v>Petani</v>
          </cell>
        </row>
        <row r="24">
          <cell r="C24">
            <v>1</v>
          </cell>
          <cell r="U24" t="str">
            <v>Tukang Batu</v>
          </cell>
        </row>
        <row r="25">
          <cell r="C25">
            <v>1</v>
          </cell>
          <cell r="U25" t="str">
            <v>Ibu Rumah Tangga</v>
          </cell>
        </row>
        <row r="26">
          <cell r="C26">
            <v>1</v>
          </cell>
          <cell r="U26" t="str">
            <v>Wiraswasta</v>
          </cell>
        </row>
        <row r="27">
          <cell r="C27">
            <v>1</v>
          </cell>
          <cell r="U27" t="str">
            <v>Ibu Rumah Tangga</v>
          </cell>
        </row>
        <row r="28">
          <cell r="C28">
            <v>1</v>
          </cell>
          <cell r="U28" t="str">
            <v>Petani</v>
          </cell>
        </row>
        <row r="29">
          <cell r="C29">
            <v>1</v>
          </cell>
          <cell r="U29" t="str">
            <v>Ibu Rumah Tangga</v>
          </cell>
        </row>
        <row r="30">
          <cell r="C30">
            <v>1</v>
          </cell>
          <cell r="U30" t="str">
            <v>Apoteker</v>
          </cell>
        </row>
        <row r="31">
          <cell r="C31">
            <v>1</v>
          </cell>
          <cell r="U31" t="str">
            <v>Wiraswasta</v>
          </cell>
        </row>
        <row r="32">
          <cell r="C32">
            <v>1</v>
          </cell>
          <cell r="U32" t="str">
            <v>Pelajar</v>
          </cell>
        </row>
        <row r="33">
          <cell r="C33">
            <v>1</v>
          </cell>
          <cell r="U33" t="str">
            <v>Petani</v>
          </cell>
        </row>
        <row r="34">
          <cell r="C34">
            <v>1</v>
          </cell>
          <cell r="U34" t="str">
            <v>Ibu Rumah Tangga</v>
          </cell>
        </row>
        <row r="35">
          <cell r="C35">
            <v>1</v>
          </cell>
          <cell r="U35" t="str">
            <v>Pelajar</v>
          </cell>
        </row>
        <row r="36">
          <cell r="C36">
            <v>1</v>
          </cell>
          <cell r="U36" t="str">
            <v>Pelajar</v>
          </cell>
        </row>
        <row r="37">
          <cell r="C37">
            <v>1</v>
          </cell>
          <cell r="U37" t="str">
            <v>Petani</v>
          </cell>
        </row>
        <row r="38">
          <cell r="C38">
            <v>1</v>
          </cell>
          <cell r="U38" t="str">
            <v>Ibu Rumah Tangga</v>
          </cell>
        </row>
        <row r="39">
          <cell r="C39">
            <v>1</v>
          </cell>
          <cell r="U39" t="str">
            <v>Pegawai Negeri Sipil</v>
          </cell>
        </row>
        <row r="40">
          <cell r="C40">
            <v>1</v>
          </cell>
          <cell r="U40" t="str">
            <v>Ibu Rumah Tangga</v>
          </cell>
        </row>
        <row r="41">
          <cell r="C41">
            <v>1</v>
          </cell>
          <cell r="U41" t="str">
            <v>Petani</v>
          </cell>
        </row>
        <row r="42">
          <cell r="C42">
            <v>1</v>
          </cell>
          <cell r="U42" t="str">
            <v>Ibu Rumah Tangga</v>
          </cell>
        </row>
        <row r="43">
          <cell r="C43">
            <v>1</v>
          </cell>
          <cell r="U43" t="str">
            <v>Petani</v>
          </cell>
        </row>
        <row r="44">
          <cell r="C44">
            <v>1</v>
          </cell>
          <cell r="U44" t="str">
            <v>Petani</v>
          </cell>
        </row>
        <row r="45">
          <cell r="C45">
            <v>1</v>
          </cell>
          <cell r="U45" t="str">
            <v>Ibu Rumah Tangga</v>
          </cell>
        </row>
        <row r="46">
          <cell r="C46">
            <v>1</v>
          </cell>
          <cell r="U46" t="str">
            <v>Petani</v>
          </cell>
        </row>
        <row r="47">
          <cell r="C47">
            <v>1</v>
          </cell>
          <cell r="U47" t="str">
            <v>Ibu Rumah Tangga</v>
          </cell>
        </row>
        <row r="48">
          <cell r="C48">
            <v>1</v>
          </cell>
          <cell r="U48" t="str">
            <v>Pelajar</v>
          </cell>
        </row>
        <row r="49">
          <cell r="C49">
            <v>1</v>
          </cell>
          <cell r="U49" t="str">
            <v>Belum Bekerja</v>
          </cell>
        </row>
        <row r="50">
          <cell r="C50">
            <v>1</v>
          </cell>
          <cell r="U50" t="str">
            <v>Petani</v>
          </cell>
        </row>
        <row r="51">
          <cell r="C51">
            <v>1</v>
          </cell>
          <cell r="U51" t="str">
            <v>Wiraswasta</v>
          </cell>
        </row>
        <row r="52">
          <cell r="C52">
            <v>1</v>
          </cell>
          <cell r="U52" t="str">
            <v>Petani</v>
          </cell>
        </row>
        <row r="53">
          <cell r="C53">
            <v>1</v>
          </cell>
          <cell r="U53" t="str">
            <v>Wiraswasta</v>
          </cell>
        </row>
        <row r="54">
          <cell r="C54">
            <v>1</v>
          </cell>
          <cell r="U54" t="str">
            <v>Wiraswasta</v>
          </cell>
        </row>
        <row r="55">
          <cell r="C55">
            <v>1</v>
          </cell>
          <cell r="U55" t="str">
            <v>Pelajar</v>
          </cell>
        </row>
        <row r="56">
          <cell r="C56">
            <v>1</v>
          </cell>
          <cell r="U56" t="str">
            <v>Petani</v>
          </cell>
        </row>
        <row r="57">
          <cell r="C57">
            <v>1</v>
          </cell>
          <cell r="U57" t="str">
            <v>Ibu Rumah Tangga</v>
          </cell>
        </row>
        <row r="58">
          <cell r="C58">
            <v>1</v>
          </cell>
          <cell r="U58" t="str">
            <v>Wiraswasta</v>
          </cell>
        </row>
        <row r="59">
          <cell r="C59">
            <v>1</v>
          </cell>
          <cell r="U59" t="str">
            <v>Wiraswasta</v>
          </cell>
        </row>
        <row r="60">
          <cell r="C60">
            <v>1</v>
          </cell>
          <cell r="U60" t="str">
            <v>Ibu Rumah Tangga</v>
          </cell>
        </row>
        <row r="61">
          <cell r="C61">
            <v>1</v>
          </cell>
          <cell r="U61" t="str">
            <v>Belum Bekerja</v>
          </cell>
        </row>
        <row r="62">
          <cell r="C62">
            <v>1</v>
          </cell>
          <cell r="U62" t="str">
            <v>Petani</v>
          </cell>
        </row>
        <row r="63">
          <cell r="C63">
            <v>1</v>
          </cell>
          <cell r="U63" t="str">
            <v>Ibu Rumah Tangga</v>
          </cell>
        </row>
        <row r="64">
          <cell r="C64">
            <v>1</v>
          </cell>
          <cell r="U64" t="str">
            <v>Pelajar</v>
          </cell>
        </row>
        <row r="65">
          <cell r="C65">
            <v>1</v>
          </cell>
          <cell r="U65" t="str">
            <v>Pelajar</v>
          </cell>
        </row>
        <row r="66">
          <cell r="C66">
            <v>1</v>
          </cell>
          <cell r="U66" t="str">
            <v>Petani</v>
          </cell>
        </row>
        <row r="67">
          <cell r="C67">
            <v>1</v>
          </cell>
          <cell r="U67" t="str">
            <v>Ibu Rumah Tangga</v>
          </cell>
        </row>
        <row r="68">
          <cell r="C68">
            <v>1</v>
          </cell>
          <cell r="U68" t="str">
            <v>Pedagang Keliling</v>
          </cell>
        </row>
        <row r="69">
          <cell r="C69">
            <v>1</v>
          </cell>
          <cell r="U69" t="str">
            <v>Ibu Rumah Tangga</v>
          </cell>
        </row>
        <row r="70">
          <cell r="C70">
            <v>1</v>
          </cell>
          <cell r="U70" t="str">
            <v>Pelajar</v>
          </cell>
        </row>
        <row r="71">
          <cell r="C71">
            <v>1</v>
          </cell>
          <cell r="U71" t="str">
            <v>Belum Bekerja</v>
          </cell>
        </row>
        <row r="72">
          <cell r="C72">
            <v>1</v>
          </cell>
          <cell r="U72" t="str">
            <v>Petani</v>
          </cell>
        </row>
        <row r="73">
          <cell r="C73">
            <v>1</v>
          </cell>
          <cell r="U73" t="str">
            <v>Petani</v>
          </cell>
        </row>
        <row r="74">
          <cell r="C74">
            <v>1</v>
          </cell>
          <cell r="U74" t="str">
            <v>Ibu Rumah Tangga</v>
          </cell>
        </row>
        <row r="75">
          <cell r="C75">
            <v>1</v>
          </cell>
          <cell r="U75" t="str">
            <v>Wiraswasta</v>
          </cell>
        </row>
        <row r="76">
          <cell r="C76">
            <v>1</v>
          </cell>
          <cell r="U76" t="str">
            <v>Wiraswasta</v>
          </cell>
        </row>
        <row r="77">
          <cell r="C77">
            <v>1</v>
          </cell>
          <cell r="U77" t="str">
            <v>Pengrajin industri rumah tangga lainnya</v>
          </cell>
        </row>
        <row r="78">
          <cell r="C78">
            <v>1</v>
          </cell>
          <cell r="U78" t="str">
            <v>Pemilik usaha jasa hiburan dan pariwisata</v>
          </cell>
        </row>
        <row r="79">
          <cell r="C79">
            <v>1</v>
          </cell>
          <cell r="U79" t="str">
            <v>Pelajar</v>
          </cell>
        </row>
        <row r="80">
          <cell r="C80">
            <v>1</v>
          </cell>
          <cell r="U80" t="str">
            <v>Wiraswasta</v>
          </cell>
        </row>
        <row r="81">
          <cell r="C81">
            <v>1</v>
          </cell>
          <cell r="U81" t="str">
            <v>Ibu Rumah Tangga</v>
          </cell>
        </row>
        <row r="82">
          <cell r="C82">
            <v>1</v>
          </cell>
          <cell r="U82" t="str">
            <v>Pelajar</v>
          </cell>
        </row>
        <row r="83">
          <cell r="C83">
            <v>1</v>
          </cell>
          <cell r="U83" t="str">
            <v>Wiraswasta</v>
          </cell>
        </row>
        <row r="84">
          <cell r="C84">
            <v>1</v>
          </cell>
          <cell r="U84" t="str">
            <v>Pegawai Negeri Sipil</v>
          </cell>
        </row>
        <row r="85">
          <cell r="C85">
            <v>1</v>
          </cell>
          <cell r="U85" t="str">
            <v>Pelajar</v>
          </cell>
        </row>
        <row r="86">
          <cell r="C86">
            <v>1</v>
          </cell>
          <cell r="U86" t="str">
            <v>Belum Bekerja</v>
          </cell>
        </row>
        <row r="87">
          <cell r="C87">
            <v>1</v>
          </cell>
          <cell r="U87" t="str">
            <v>Ibu Rumah Tangga</v>
          </cell>
        </row>
        <row r="88">
          <cell r="C88">
            <v>1</v>
          </cell>
          <cell r="U88" t="str">
            <v>Petani</v>
          </cell>
        </row>
        <row r="89">
          <cell r="C89">
            <v>1</v>
          </cell>
          <cell r="U89" t="str">
            <v>Ibu Rumah Tangga</v>
          </cell>
        </row>
        <row r="90">
          <cell r="C90">
            <v>1</v>
          </cell>
          <cell r="U90" t="str">
            <v>Petani</v>
          </cell>
        </row>
        <row r="91">
          <cell r="C91">
            <v>1</v>
          </cell>
          <cell r="U91" t="str">
            <v>Ibu Rumah Tangga</v>
          </cell>
        </row>
        <row r="92">
          <cell r="C92">
            <v>1</v>
          </cell>
          <cell r="U92" t="str">
            <v>Wiraswasta</v>
          </cell>
        </row>
        <row r="93">
          <cell r="C93">
            <v>1</v>
          </cell>
          <cell r="U93" t="str">
            <v>Petani</v>
          </cell>
        </row>
        <row r="94">
          <cell r="C94">
            <v>1</v>
          </cell>
          <cell r="U94" t="str">
            <v>Petani</v>
          </cell>
        </row>
        <row r="95">
          <cell r="C95">
            <v>1</v>
          </cell>
          <cell r="U95" t="str">
            <v>Ibu Rumah Tangga</v>
          </cell>
        </row>
        <row r="96">
          <cell r="C96">
            <v>1</v>
          </cell>
          <cell r="U96" t="str">
            <v>Wiraswasta</v>
          </cell>
        </row>
        <row r="97">
          <cell r="C97">
            <v>1</v>
          </cell>
          <cell r="U97" t="str">
            <v>Pelajar</v>
          </cell>
        </row>
        <row r="98">
          <cell r="C98">
            <v>1</v>
          </cell>
          <cell r="U98" t="str">
            <v>Karyawan Perusahaan Swasta</v>
          </cell>
        </row>
        <row r="99">
          <cell r="C99">
            <v>1</v>
          </cell>
          <cell r="U99" t="str">
            <v>Wiraswasta</v>
          </cell>
        </row>
        <row r="100">
          <cell r="C100">
            <v>1</v>
          </cell>
          <cell r="U100" t="str">
            <v>Pelajar</v>
          </cell>
        </row>
        <row r="101">
          <cell r="C101">
            <v>1</v>
          </cell>
          <cell r="U101" t="str">
            <v>Belum Bekerja</v>
          </cell>
        </row>
        <row r="102">
          <cell r="C102">
            <v>1</v>
          </cell>
          <cell r="U102" t="str">
            <v>Petani</v>
          </cell>
        </row>
        <row r="103">
          <cell r="C103">
            <v>1</v>
          </cell>
          <cell r="U103" t="str">
            <v>Ibu Rumah Tangga</v>
          </cell>
        </row>
        <row r="104">
          <cell r="C104">
            <v>1</v>
          </cell>
          <cell r="U104" t="str">
            <v>Petani</v>
          </cell>
        </row>
        <row r="105">
          <cell r="C105">
            <v>1</v>
          </cell>
          <cell r="U105" t="str">
            <v>Petani</v>
          </cell>
        </row>
        <row r="106">
          <cell r="C106">
            <v>1</v>
          </cell>
          <cell r="U106" t="str">
            <v>Petani</v>
          </cell>
        </row>
        <row r="107">
          <cell r="C107">
            <v>1</v>
          </cell>
          <cell r="U107" t="str">
            <v>Wiraswasta</v>
          </cell>
        </row>
        <row r="108">
          <cell r="C108">
            <v>1</v>
          </cell>
          <cell r="U108" t="str">
            <v>Ibu Rumah Tangga</v>
          </cell>
        </row>
        <row r="109">
          <cell r="C109">
            <v>1</v>
          </cell>
          <cell r="U109" t="str">
            <v>Petani</v>
          </cell>
        </row>
        <row r="110">
          <cell r="C110">
            <v>1</v>
          </cell>
          <cell r="U110" t="str">
            <v>Wiraswasta</v>
          </cell>
        </row>
        <row r="111">
          <cell r="C111">
            <v>1</v>
          </cell>
          <cell r="U111" t="str">
            <v>Pelajar</v>
          </cell>
        </row>
        <row r="112">
          <cell r="C112">
            <v>1</v>
          </cell>
          <cell r="U112" t="str">
            <v>Pedagang Keliling</v>
          </cell>
        </row>
        <row r="113">
          <cell r="C113">
            <v>1</v>
          </cell>
          <cell r="U113" t="str">
            <v>Pedagang Keliling</v>
          </cell>
        </row>
        <row r="114">
          <cell r="C114">
            <v>1</v>
          </cell>
          <cell r="U114" t="str">
            <v>Pelajar</v>
          </cell>
        </row>
        <row r="115">
          <cell r="C115">
            <v>1</v>
          </cell>
          <cell r="U115" t="str">
            <v>Petani</v>
          </cell>
        </row>
        <row r="116">
          <cell r="C116">
            <v>1</v>
          </cell>
          <cell r="U116" t="str">
            <v>Ibu Rumah Tangga</v>
          </cell>
        </row>
        <row r="117">
          <cell r="C117">
            <v>1</v>
          </cell>
          <cell r="U117" t="str">
            <v>Ibu Rumah Tangga</v>
          </cell>
        </row>
        <row r="118">
          <cell r="C118">
            <v>1</v>
          </cell>
          <cell r="U118" t="str">
            <v>Pelajar</v>
          </cell>
        </row>
        <row r="119">
          <cell r="C119">
            <v>2</v>
          </cell>
          <cell r="U119" t="str">
            <v>Wiraswasta</v>
          </cell>
        </row>
        <row r="120">
          <cell r="C120">
            <v>2</v>
          </cell>
          <cell r="U120" t="str">
            <v>Karyawan Honorer</v>
          </cell>
        </row>
        <row r="121">
          <cell r="C121">
            <v>2</v>
          </cell>
          <cell r="U121" t="str">
            <v>Belum Bekerja</v>
          </cell>
        </row>
        <row r="122">
          <cell r="C122">
            <v>2</v>
          </cell>
          <cell r="U122" t="str">
            <v>Ibu Rumah Tangga</v>
          </cell>
        </row>
        <row r="123">
          <cell r="C123">
            <v>2</v>
          </cell>
          <cell r="U123" t="str">
            <v>Pedagang Keliling</v>
          </cell>
        </row>
        <row r="124">
          <cell r="C124">
            <v>2</v>
          </cell>
          <cell r="U124" t="str">
            <v>Karyawan Perusahaan Swasta</v>
          </cell>
        </row>
        <row r="125">
          <cell r="C125">
            <v>2</v>
          </cell>
          <cell r="U125" t="str">
            <v>Ibu Rumah Tangga</v>
          </cell>
        </row>
        <row r="126">
          <cell r="C126">
            <v>2</v>
          </cell>
          <cell r="U126" t="str">
            <v>Pelajar</v>
          </cell>
        </row>
        <row r="127">
          <cell r="C127">
            <v>2</v>
          </cell>
          <cell r="U127" t="str">
            <v>Petani</v>
          </cell>
        </row>
        <row r="128">
          <cell r="C128">
            <v>2</v>
          </cell>
          <cell r="U128" t="str">
            <v>Ibu Rumah Tangga</v>
          </cell>
        </row>
        <row r="129">
          <cell r="C129">
            <v>2</v>
          </cell>
          <cell r="U129" t="str">
            <v>Wiraswasta</v>
          </cell>
        </row>
        <row r="130">
          <cell r="C130">
            <v>2</v>
          </cell>
          <cell r="U130" t="str">
            <v>Ibu Rumah Tangga</v>
          </cell>
        </row>
        <row r="131">
          <cell r="C131">
            <v>2</v>
          </cell>
          <cell r="U131" t="str">
            <v>Petani</v>
          </cell>
        </row>
        <row r="132">
          <cell r="C132">
            <v>2</v>
          </cell>
          <cell r="U132" t="str">
            <v>Wiraswasta</v>
          </cell>
        </row>
        <row r="133">
          <cell r="C133">
            <v>2</v>
          </cell>
          <cell r="U133" t="str">
            <v>Ibu Rumah Tangga</v>
          </cell>
        </row>
        <row r="134">
          <cell r="C134">
            <v>2</v>
          </cell>
          <cell r="U134" t="str">
            <v>Pelajar</v>
          </cell>
        </row>
        <row r="135">
          <cell r="C135">
            <v>2</v>
          </cell>
          <cell r="U135" t="str">
            <v>Buruh Tani</v>
          </cell>
        </row>
        <row r="136">
          <cell r="C136">
            <v>2</v>
          </cell>
          <cell r="U136" t="str">
            <v>Tidak Mempunyai Pekerjaan Tetap</v>
          </cell>
        </row>
        <row r="137">
          <cell r="C137">
            <v>2</v>
          </cell>
          <cell r="U137" t="str">
            <v>Ibu Rumah Tangga</v>
          </cell>
        </row>
        <row r="138">
          <cell r="C138">
            <v>2</v>
          </cell>
          <cell r="U138" t="str">
            <v>Wiraswasta</v>
          </cell>
        </row>
        <row r="139">
          <cell r="C139">
            <v>2</v>
          </cell>
          <cell r="U139" t="str">
            <v>Karyawan Honorer</v>
          </cell>
        </row>
        <row r="140">
          <cell r="C140">
            <v>2</v>
          </cell>
          <cell r="U140" t="str">
            <v>Wiraswasta</v>
          </cell>
        </row>
        <row r="141">
          <cell r="C141">
            <v>2</v>
          </cell>
          <cell r="U141" t="str">
            <v>Ibu Rumah Tangga</v>
          </cell>
        </row>
        <row r="142">
          <cell r="C142">
            <v>2</v>
          </cell>
          <cell r="U142" t="str">
            <v>Perangkat Desa</v>
          </cell>
        </row>
        <row r="143">
          <cell r="C143">
            <v>2</v>
          </cell>
          <cell r="U143" t="str">
            <v>Wiraswasta</v>
          </cell>
        </row>
        <row r="144">
          <cell r="C144">
            <v>2</v>
          </cell>
          <cell r="U144" t="str">
            <v>Karyawan Honorer</v>
          </cell>
        </row>
        <row r="145">
          <cell r="C145">
            <v>2</v>
          </cell>
          <cell r="U145" t="str">
            <v>Petani</v>
          </cell>
        </row>
        <row r="146">
          <cell r="C146">
            <v>2</v>
          </cell>
          <cell r="U146" t="str">
            <v>Ibu Rumah Tangga</v>
          </cell>
        </row>
        <row r="147">
          <cell r="C147">
            <v>2</v>
          </cell>
          <cell r="U147" t="str">
            <v>Pelajar</v>
          </cell>
        </row>
        <row r="148">
          <cell r="C148">
            <v>2</v>
          </cell>
          <cell r="U148" t="str">
            <v>Pegawai Negeri Sipil</v>
          </cell>
        </row>
        <row r="149">
          <cell r="C149">
            <v>2</v>
          </cell>
          <cell r="U149" t="str">
            <v>Tukang Kue</v>
          </cell>
        </row>
        <row r="150">
          <cell r="C150">
            <v>2</v>
          </cell>
          <cell r="U150" t="str">
            <v>Wiraswasta</v>
          </cell>
        </row>
        <row r="151">
          <cell r="C151">
            <v>2</v>
          </cell>
          <cell r="U151" t="str">
            <v>Wiraswasta</v>
          </cell>
        </row>
        <row r="152">
          <cell r="C152">
            <v>2</v>
          </cell>
          <cell r="U152" t="str">
            <v>Pelajar</v>
          </cell>
        </row>
        <row r="153">
          <cell r="C153">
            <v>2</v>
          </cell>
          <cell r="U153" t="str">
            <v>Ibu Rumah Tangga</v>
          </cell>
        </row>
        <row r="154">
          <cell r="C154">
            <v>2</v>
          </cell>
          <cell r="U154" t="str">
            <v>Pedagang Keliling</v>
          </cell>
        </row>
        <row r="155">
          <cell r="C155">
            <v>2</v>
          </cell>
          <cell r="U155" t="str">
            <v>Wiraswasta</v>
          </cell>
        </row>
        <row r="156">
          <cell r="C156">
            <v>2</v>
          </cell>
          <cell r="U156" t="str">
            <v>Pelajar</v>
          </cell>
        </row>
        <row r="157">
          <cell r="C157">
            <v>2</v>
          </cell>
          <cell r="U157" t="str">
            <v>Belum Bekerja</v>
          </cell>
        </row>
        <row r="158">
          <cell r="C158">
            <v>2</v>
          </cell>
          <cell r="U158" t="str">
            <v>Pelajar</v>
          </cell>
        </row>
        <row r="159">
          <cell r="C159">
            <v>2</v>
          </cell>
          <cell r="U159" t="str">
            <v>Ibu Rumah Tangga</v>
          </cell>
        </row>
        <row r="160">
          <cell r="C160">
            <v>2</v>
          </cell>
          <cell r="U160" t="str">
            <v>Wiraswasta</v>
          </cell>
        </row>
        <row r="161">
          <cell r="C161">
            <v>2</v>
          </cell>
          <cell r="U161" t="str">
            <v>Ibu Rumah Tangga</v>
          </cell>
        </row>
        <row r="162">
          <cell r="C162">
            <v>2</v>
          </cell>
          <cell r="U162" t="str">
            <v>Tidak Mempunyai Pekerjaan Tetap</v>
          </cell>
        </row>
        <row r="163">
          <cell r="C163">
            <v>2</v>
          </cell>
          <cell r="U163" t="str">
            <v>Dukun/paranormal/supranatural</v>
          </cell>
        </row>
        <row r="164">
          <cell r="C164">
            <v>2</v>
          </cell>
          <cell r="U164" t="str">
            <v>Pedagang Keliling</v>
          </cell>
        </row>
        <row r="165">
          <cell r="C165">
            <v>2</v>
          </cell>
          <cell r="U165" t="str">
            <v>Pedagang Keliling</v>
          </cell>
        </row>
        <row r="166">
          <cell r="C166">
            <v>2</v>
          </cell>
          <cell r="U166" t="str">
            <v>Wiraswasta</v>
          </cell>
        </row>
        <row r="167">
          <cell r="C167">
            <v>2</v>
          </cell>
          <cell r="U167" t="str">
            <v>Wiraswasta</v>
          </cell>
        </row>
        <row r="168">
          <cell r="C168">
            <v>2</v>
          </cell>
          <cell r="U168" t="str">
            <v>Belum Bekerja</v>
          </cell>
        </row>
        <row r="169">
          <cell r="C169">
            <v>2</v>
          </cell>
          <cell r="U169" t="str">
            <v>Petani</v>
          </cell>
        </row>
        <row r="170">
          <cell r="C170">
            <v>2</v>
          </cell>
          <cell r="U170" t="str">
            <v>Ibu Rumah Tangga</v>
          </cell>
        </row>
        <row r="171">
          <cell r="C171">
            <v>2</v>
          </cell>
          <cell r="U171" t="str">
            <v>Pelajar</v>
          </cell>
        </row>
        <row r="172">
          <cell r="C172">
            <v>2</v>
          </cell>
          <cell r="U172" t="str">
            <v>Pelajar</v>
          </cell>
        </row>
        <row r="173">
          <cell r="C173">
            <v>2</v>
          </cell>
          <cell r="U173" t="str">
            <v>Pelajar</v>
          </cell>
        </row>
        <row r="174">
          <cell r="C174">
            <v>2</v>
          </cell>
          <cell r="U174" t="str">
            <v>Petani</v>
          </cell>
        </row>
        <row r="175">
          <cell r="C175">
            <v>2</v>
          </cell>
          <cell r="U175" t="str">
            <v>Ibu Rumah Tangga</v>
          </cell>
        </row>
        <row r="176">
          <cell r="C176">
            <v>2</v>
          </cell>
          <cell r="U176" t="str">
            <v>Pelajar</v>
          </cell>
        </row>
        <row r="177">
          <cell r="C177">
            <v>2</v>
          </cell>
          <cell r="U177" t="str">
            <v>Petani</v>
          </cell>
        </row>
        <row r="178">
          <cell r="C178">
            <v>2</v>
          </cell>
          <cell r="U178" t="str">
            <v>Petani</v>
          </cell>
        </row>
        <row r="179">
          <cell r="C179">
            <v>2</v>
          </cell>
          <cell r="U179" t="str">
            <v>Petani</v>
          </cell>
        </row>
        <row r="180">
          <cell r="C180">
            <v>2</v>
          </cell>
          <cell r="U180" t="str">
            <v>Tidak Mempunyai Pekerjaan Tetap</v>
          </cell>
        </row>
        <row r="181">
          <cell r="C181">
            <v>2</v>
          </cell>
          <cell r="U181" t="str">
            <v>Petani</v>
          </cell>
        </row>
        <row r="182">
          <cell r="C182">
            <v>2</v>
          </cell>
          <cell r="U182" t="str">
            <v>Ibu Rumah Tangga</v>
          </cell>
        </row>
        <row r="183">
          <cell r="C183">
            <v>2</v>
          </cell>
          <cell r="U183" t="str">
            <v>Pelajar</v>
          </cell>
        </row>
        <row r="184">
          <cell r="C184">
            <v>2</v>
          </cell>
          <cell r="U184" t="str">
            <v>Pelajar</v>
          </cell>
        </row>
        <row r="185">
          <cell r="C185">
            <v>2</v>
          </cell>
          <cell r="U185" t="str">
            <v>Petani</v>
          </cell>
        </row>
        <row r="186">
          <cell r="C186">
            <v>2</v>
          </cell>
          <cell r="U186" t="str">
            <v>Tukang Rias</v>
          </cell>
        </row>
        <row r="187">
          <cell r="C187">
            <v>2</v>
          </cell>
          <cell r="U187" t="str">
            <v>Tukang Batu</v>
          </cell>
        </row>
        <row r="188">
          <cell r="C188">
            <v>2</v>
          </cell>
          <cell r="U188" t="str">
            <v>Petani</v>
          </cell>
        </row>
        <row r="189">
          <cell r="C189">
            <v>2</v>
          </cell>
          <cell r="U189" t="str">
            <v>Ibu Rumah Tangga</v>
          </cell>
        </row>
        <row r="190">
          <cell r="C190">
            <v>2</v>
          </cell>
          <cell r="U190" t="str">
            <v>Petani</v>
          </cell>
        </row>
        <row r="191">
          <cell r="C191">
            <v>2</v>
          </cell>
          <cell r="U191" t="str">
            <v>Ibu Rumah Tangga</v>
          </cell>
        </row>
        <row r="192">
          <cell r="C192">
            <v>2</v>
          </cell>
          <cell r="U192" t="str">
            <v>Wiraswasta</v>
          </cell>
        </row>
        <row r="193">
          <cell r="C193">
            <v>2</v>
          </cell>
          <cell r="U193" t="str">
            <v>Buruh Tani</v>
          </cell>
        </row>
        <row r="194">
          <cell r="C194">
            <v>2</v>
          </cell>
          <cell r="U194" t="str">
            <v>Karyawan Perusahaan Swasta</v>
          </cell>
        </row>
        <row r="195">
          <cell r="C195">
            <v>2</v>
          </cell>
          <cell r="U195" t="str">
            <v>Buruh Tani</v>
          </cell>
        </row>
        <row r="196">
          <cell r="C196">
            <v>2</v>
          </cell>
          <cell r="U196" t="str">
            <v>Ibu Rumah Tangga</v>
          </cell>
        </row>
        <row r="197">
          <cell r="C197">
            <v>2</v>
          </cell>
          <cell r="U197" t="str">
            <v>Pelajar</v>
          </cell>
        </row>
        <row r="198">
          <cell r="C198">
            <v>2</v>
          </cell>
          <cell r="U198" t="str">
            <v>Karyawan Perusahaan Swasta</v>
          </cell>
        </row>
        <row r="199">
          <cell r="C199">
            <v>2</v>
          </cell>
          <cell r="U199" t="str">
            <v>Pelajar</v>
          </cell>
        </row>
        <row r="200">
          <cell r="C200">
            <v>2</v>
          </cell>
          <cell r="U200" t="str">
            <v>Petani</v>
          </cell>
        </row>
        <row r="201">
          <cell r="C201">
            <v>2</v>
          </cell>
          <cell r="U201" t="str">
            <v>Tidak Mempunyai Pekerjaan Tetap</v>
          </cell>
        </row>
        <row r="202">
          <cell r="C202">
            <v>2</v>
          </cell>
          <cell r="U202" t="str">
            <v>Petani</v>
          </cell>
        </row>
        <row r="203">
          <cell r="C203">
            <v>2</v>
          </cell>
          <cell r="U203" t="str">
            <v>Ibu Rumah Tangga</v>
          </cell>
        </row>
        <row r="204">
          <cell r="C204">
            <v>2</v>
          </cell>
          <cell r="U204" t="str">
            <v>Pelajar</v>
          </cell>
        </row>
        <row r="205">
          <cell r="C205">
            <v>2</v>
          </cell>
          <cell r="U205" t="str">
            <v>Buruh Tani</v>
          </cell>
        </row>
        <row r="206">
          <cell r="C206">
            <v>2</v>
          </cell>
          <cell r="U206" t="str">
            <v>Pelajar</v>
          </cell>
        </row>
        <row r="207">
          <cell r="C207">
            <v>2</v>
          </cell>
          <cell r="U207" t="str">
            <v>Pelajar</v>
          </cell>
        </row>
        <row r="208">
          <cell r="C208">
            <v>2</v>
          </cell>
          <cell r="U208" t="str">
            <v>Petani</v>
          </cell>
        </row>
        <row r="209">
          <cell r="C209">
            <v>2</v>
          </cell>
          <cell r="U209" t="str">
            <v>Ibu Rumah Tangga</v>
          </cell>
        </row>
        <row r="210">
          <cell r="C210">
            <v>2</v>
          </cell>
          <cell r="U210" t="str">
            <v>Wiraswasta</v>
          </cell>
        </row>
        <row r="211">
          <cell r="C211">
            <v>2</v>
          </cell>
          <cell r="U211" t="str">
            <v>Petani</v>
          </cell>
        </row>
        <row r="212">
          <cell r="C212">
            <v>2</v>
          </cell>
          <cell r="U212" t="str">
            <v>Wiraswasta</v>
          </cell>
        </row>
        <row r="213">
          <cell r="C213">
            <v>3</v>
          </cell>
          <cell r="U213" t="str">
            <v>Wiraswasta</v>
          </cell>
        </row>
        <row r="214">
          <cell r="C214">
            <v>3</v>
          </cell>
          <cell r="U214" t="str">
            <v>Ibu Rumah Tangga</v>
          </cell>
        </row>
        <row r="215">
          <cell r="C215">
            <v>3</v>
          </cell>
          <cell r="U215" t="str">
            <v>Pelajar</v>
          </cell>
        </row>
        <row r="216">
          <cell r="C216">
            <v>3</v>
          </cell>
          <cell r="U216" t="str">
            <v>Perangkat Desa</v>
          </cell>
        </row>
        <row r="217">
          <cell r="C217">
            <v>3</v>
          </cell>
          <cell r="U217" t="str">
            <v>Pegawai Negeri Sipil</v>
          </cell>
        </row>
        <row r="218">
          <cell r="C218">
            <v>3</v>
          </cell>
          <cell r="U218" t="str">
            <v>Belum Bekerja</v>
          </cell>
        </row>
        <row r="219">
          <cell r="C219">
            <v>3</v>
          </cell>
          <cell r="U219" t="str">
            <v>Petani</v>
          </cell>
        </row>
        <row r="220">
          <cell r="C220">
            <v>3</v>
          </cell>
          <cell r="U220" t="str">
            <v>Ibu Rumah Tangga</v>
          </cell>
        </row>
        <row r="221">
          <cell r="C221">
            <v>3</v>
          </cell>
          <cell r="U221" t="str">
            <v>Pelajar</v>
          </cell>
        </row>
        <row r="222">
          <cell r="C222">
            <v>3</v>
          </cell>
          <cell r="U222" t="str">
            <v>Pelajar</v>
          </cell>
        </row>
        <row r="223">
          <cell r="C223">
            <v>3</v>
          </cell>
          <cell r="U223" t="str">
            <v>Petani</v>
          </cell>
        </row>
        <row r="224">
          <cell r="C224">
            <v>3</v>
          </cell>
          <cell r="U224" t="str">
            <v>Ibu Rumah Tangga</v>
          </cell>
        </row>
        <row r="225">
          <cell r="C225">
            <v>3</v>
          </cell>
          <cell r="U225" t="str">
            <v>Pelajar</v>
          </cell>
        </row>
        <row r="226">
          <cell r="C226">
            <v>3</v>
          </cell>
          <cell r="U226" t="str">
            <v>Wiraswasta</v>
          </cell>
        </row>
        <row r="227">
          <cell r="C227">
            <v>3</v>
          </cell>
          <cell r="U227" t="str">
            <v>Wiraswasta</v>
          </cell>
        </row>
        <row r="228">
          <cell r="C228">
            <v>3</v>
          </cell>
          <cell r="U228" t="str">
            <v>Belum Bekerja</v>
          </cell>
        </row>
        <row r="229">
          <cell r="C229">
            <v>3</v>
          </cell>
          <cell r="U229" t="str">
            <v>Pedagang Keliling</v>
          </cell>
        </row>
        <row r="230">
          <cell r="C230">
            <v>3</v>
          </cell>
          <cell r="U230" t="str">
            <v>Pedagang Keliling</v>
          </cell>
        </row>
        <row r="231">
          <cell r="C231">
            <v>3</v>
          </cell>
          <cell r="U231" t="str">
            <v>Pelajar</v>
          </cell>
        </row>
        <row r="232">
          <cell r="C232">
            <v>3</v>
          </cell>
          <cell r="U232" t="str">
            <v>Pelajar</v>
          </cell>
        </row>
        <row r="233">
          <cell r="C233">
            <v>3</v>
          </cell>
          <cell r="U233" t="str">
            <v>Petani</v>
          </cell>
        </row>
        <row r="234">
          <cell r="C234">
            <v>3</v>
          </cell>
          <cell r="U234" t="str">
            <v>Ibu Rumah Tangga</v>
          </cell>
        </row>
        <row r="235">
          <cell r="C235">
            <v>3</v>
          </cell>
          <cell r="U235" t="str">
            <v>Pelajar</v>
          </cell>
        </row>
        <row r="236">
          <cell r="C236">
            <v>3</v>
          </cell>
          <cell r="U236" t="str">
            <v>Pelajar</v>
          </cell>
        </row>
        <row r="237">
          <cell r="C237">
            <v>3</v>
          </cell>
          <cell r="U237" t="str">
            <v>Petani</v>
          </cell>
        </row>
        <row r="238">
          <cell r="C238">
            <v>3</v>
          </cell>
          <cell r="U238" t="str">
            <v>Ibu Rumah Tangga</v>
          </cell>
        </row>
        <row r="239">
          <cell r="C239">
            <v>3</v>
          </cell>
          <cell r="U239" t="str">
            <v>Pedagang Keliling</v>
          </cell>
        </row>
        <row r="240">
          <cell r="C240">
            <v>3</v>
          </cell>
          <cell r="U240" t="str">
            <v>Ibu Rumah Tangga</v>
          </cell>
        </row>
        <row r="241">
          <cell r="C241">
            <v>3</v>
          </cell>
          <cell r="U241" t="str">
            <v>Pelajar</v>
          </cell>
        </row>
        <row r="242">
          <cell r="C242">
            <v>3</v>
          </cell>
          <cell r="U242" t="str">
            <v>Petani</v>
          </cell>
        </row>
        <row r="243">
          <cell r="C243">
            <v>3</v>
          </cell>
          <cell r="U243" t="str">
            <v>Ibu Rumah Tangga</v>
          </cell>
        </row>
        <row r="244">
          <cell r="C244">
            <v>3</v>
          </cell>
          <cell r="U244" t="str">
            <v>Karyawan Perusahaan Swasta</v>
          </cell>
        </row>
        <row r="245">
          <cell r="C245">
            <v>3</v>
          </cell>
          <cell r="U245" t="str">
            <v>Petani</v>
          </cell>
        </row>
        <row r="246">
          <cell r="C246">
            <v>3</v>
          </cell>
          <cell r="U246" t="str">
            <v>Karyawan Perusahaan Swasta</v>
          </cell>
        </row>
        <row r="247">
          <cell r="C247">
            <v>3</v>
          </cell>
          <cell r="U247" t="str">
            <v>Karyawan Perusahaan Swasta</v>
          </cell>
        </row>
        <row r="248">
          <cell r="C248">
            <v>3</v>
          </cell>
          <cell r="U248" t="str">
            <v>Pembantu rumah tangga</v>
          </cell>
        </row>
        <row r="249">
          <cell r="C249">
            <v>3</v>
          </cell>
          <cell r="U249" t="str">
            <v>Pelajar</v>
          </cell>
        </row>
        <row r="250">
          <cell r="C250">
            <v>3</v>
          </cell>
          <cell r="U250" t="str">
            <v>Pelajar</v>
          </cell>
        </row>
        <row r="251">
          <cell r="C251">
            <v>3</v>
          </cell>
          <cell r="U251" t="str">
            <v>Petani</v>
          </cell>
        </row>
        <row r="252">
          <cell r="C252">
            <v>3</v>
          </cell>
          <cell r="U252" t="str">
            <v>Ibu Rumah Tangga</v>
          </cell>
        </row>
        <row r="253">
          <cell r="C253">
            <v>3</v>
          </cell>
          <cell r="U253" t="str">
            <v>Wiraswasta</v>
          </cell>
        </row>
        <row r="254">
          <cell r="C254">
            <v>3</v>
          </cell>
          <cell r="U254" t="str">
            <v>Sopir</v>
          </cell>
        </row>
        <row r="255">
          <cell r="C255">
            <v>3</v>
          </cell>
          <cell r="U255" t="str">
            <v>Ibu Rumah Tangga</v>
          </cell>
        </row>
        <row r="256">
          <cell r="C256">
            <v>3</v>
          </cell>
          <cell r="U256" t="str">
            <v>Wiraswasta</v>
          </cell>
        </row>
        <row r="257">
          <cell r="C257">
            <v>3</v>
          </cell>
          <cell r="U257" t="str">
            <v>Pelajar</v>
          </cell>
        </row>
        <row r="258">
          <cell r="C258">
            <v>3</v>
          </cell>
          <cell r="U258" t="str">
            <v>Wiraswasta</v>
          </cell>
        </row>
        <row r="259">
          <cell r="C259">
            <v>3</v>
          </cell>
          <cell r="U259" t="str">
            <v>Ibu Rumah Tangga</v>
          </cell>
        </row>
        <row r="260">
          <cell r="C260">
            <v>3</v>
          </cell>
          <cell r="U260" t="str">
            <v>Pelajar</v>
          </cell>
        </row>
        <row r="261">
          <cell r="C261">
            <v>3</v>
          </cell>
          <cell r="U261" t="str">
            <v>Pelajar</v>
          </cell>
        </row>
        <row r="262">
          <cell r="C262">
            <v>3</v>
          </cell>
          <cell r="U262" t="str">
            <v>Petani</v>
          </cell>
        </row>
        <row r="263">
          <cell r="C263">
            <v>3</v>
          </cell>
          <cell r="U263" t="str">
            <v>Ibu Rumah Tangga</v>
          </cell>
        </row>
        <row r="264">
          <cell r="C264">
            <v>3</v>
          </cell>
          <cell r="U264" t="str">
            <v>Ibu Rumah Tangga</v>
          </cell>
        </row>
        <row r="265">
          <cell r="C265">
            <v>3</v>
          </cell>
          <cell r="U265" t="str">
            <v>Petani</v>
          </cell>
        </row>
        <row r="266">
          <cell r="C266">
            <v>3</v>
          </cell>
          <cell r="U266" t="str">
            <v>Ibu Rumah Tangga</v>
          </cell>
        </row>
        <row r="267">
          <cell r="C267">
            <v>3</v>
          </cell>
          <cell r="U267" t="str">
            <v>Wiraswasta</v>
          </cell>
        </row>
        <row r="268">
          <cell r="C268">
            <v>3</v>
          </cell>
          <cell r="U268" t="str">
            <v>Karyawan Perusahaan Swasta</v>
          </cell>
        </row>
        <row r="269">
          <cell r="C269">
            <v>3</v>
          </cell>
          <cell r="U269" t="str">
            <v>Ibu Rumah Tangga</v>
          </cell>
        </row>
        <row r="270">
          <cell r="C270">
            <v>3</v>
          </cell>
          <cell r="U270" t="str">
            <v>Pelajar</v>
          </cell>
        </row>
        <row r="271">
          <cell r="C271">
            <v>3</v>
          </cell>
          <cell r="U271" t="str">
            <v>Pelajar</v>
          </cell>
        </row>
        <row r="272">
          <cell r="C272">
            <v>3</v>
          </cell>
          <cell r="U272" t="str">
            <v>Petani</v>
          </cell>
        </row>
        <row r="273">
          <cell r="C273">
            <v>3</v>
          </cell>
          <cell r="U273" t="str">
            <v>Petani</v>
          </cell>
        </row>
        <row r="274">
          <cell r="C274">
            <v>3</v>
          </cell>
          <cell r="U274" t="str">
            <v>Ibu Rumah Tangga</v>
          </cell>
        </row>
        <row r="275">
          <cell r="C275">
            <v>3</v>
          </cell>
          <cell r="U275" t="str">
            <v>Pelajar</v>
          </cell>
        </row>
        <row r="276">
          <cell r="C276">
            <v>3</v>
          </cell>
          <cell r="U276" t="str">
            <v>Pegawai Negeri Sipil</v>
          </cell>
        </row>
        <row r="277">
          <cell r="C277">
            <v>3</v>
          </cell>
          <cell r="U277" t="str">
            <v>Karyawan Honorer</v>
          </cell>
        </row>
        <row r="278">
          <cell r="C278">
            <v>3</v>
          </cell>
          <cell r="U278" t="str">
            <v>Petani</v>
          </cell>
        </row>
        <row r="279">
          <cell r="C279">
            <v>3</v>
          </cell>
          <cell r="U279" t="str">
            <v>Pengusaha perdagangan hasil bumi</v>
          </cell>
        </row>
        <row r="280">
          <cell r="C280">
            <v>3</v>
          </cell>
          <cell r="U280" t="str">
            <v>Petani</v>
          </cell>
        </row>
        <row r="281">
          <cell r="C281">
            <v>3</v>
          </cell>
          <cell r="U281" t="str">
            <v>Ibu Rumah Tangga</v>
          </cell>
        </row>
        <row r="282">
          <cell r="C282">
            <v>3</v>
          </cell>
          <cell r="U282" t="str">
            <v>Karyawan Perusahaan Swasta</v>
          </cell>
        </row>
        <row r="283">
          <cell r="C283">
            <v>3</v>
          </cell>
          <cell r="U283" t="str">
            <v>Ibu Rumah Tangga</v>
          </cell>
        </row>
        <row r="284">
          <cell r="C284">
            <v>3</v>
          </cell>
          <cell r="U284" t="str">
            <v>Belum Bekerja</v>
          </cell>
        </row>
        <row r="285">
          <cell r="C285">
            <v>3</v>
          </cell>
          <cell r="U285" t="str">
            <v>Petani</v>
          </cell>
        </row>
        <row r="286">
          <cell r="C286">
            <v>3</v>
          </cell>
          <cell r="U286" t="str">
            <v>Petani</v>
          </cell>
        </row>
        <row r="287">
          <cell r="C287">
            <v>3</v>
          </cell>
          <cell r="U287" t="str">
            <v>Petani</v>
          </cell>
        </row>
        <row r="288">
          <cell r="C288">
            <v>3</v>
          </cell>
          <cell r="U288" t="str">
            <v>Ibu Rumah Tangga</v>
          </cell>
        </row>
        <row r="289">
          <cell r="C289">
            <v>3</v>
          </cell>
          <cell r="U289" t="str">
            <v>Pelajar</v>
          </cell>
        </row>
        <row r="290">
          <cell r="C290">
            <v>3</v>
          </cell>
          <cell r="U290" t="str">
            <v>Petani</v>
          </cell>
        </row>
        <row r="291">
          <cell r="C291">
            <v>3</v>
          </cell>
          <cell r="U291" t="str">
            <v>Ibu Rumah Tangga</v>
          </cell>
        </row>
        <row r="292">
          <cell r="C292">
            <v>3</v>
          </cell>
          <cell r="U292" t="str">
            <v>Pelajar</v>
          </cell>
        </row>
        <row r="293">
          <cell r="C293">
            <v>3</v>
          </cell>
          <cell r="U293" t="str">
            <v>Ibu Rumah Tangga</v>
          </cell>
        </row>
        <row r="294">
          <cell r="C294">
            <v>3</v>
          </cell>
          <cell r="U294" t="str">
            <v>Petani</v>
          </cell>
        </row>
        <row r="295">
          <cell r="C295">
            <v>3</v>
          </cell>
          <cell r="U295" t="str">
            <v>Ibu Rumah Tangga</v>
          </cell>
        </row>
        <row r="296">
          <cell r="C296">
            <v>3</v>
          </cell>
          <cell r="U296" t="str">
            <v>Pelajar</v>
          </cell>
        </row>
        <row r="297">
          <cell r="C297">
            <v>3</v>
          </cell>
          <cell r="U297" t="str">
            <v>Petani</v>
          </cell>
        </row>
        <row r="298">
          <cell r="C298">
            <v>3</v>
          </cell>
          <cell r="U298" t="str">
            <v>Ibu Rumah Tangga</v>
          </cell>
        </row>
        <row r="299">
          <cell r="C299">
            <v>3</v>
          </cell>
          <cell r="U299" t="str">
            <v>Pelajar</v>
          </cell>
        </row>
        <row r="300">
          <cell r="C300">
            <v>3</v>
          </cell>
          <cell r="U300" t="str">
            <v>Wiraswasta</v>
          </cell>
        </row>
        <row r="301">
          <cell r="C301">
            <v>3</v>
          </cell>
          <cell r="U301" t="str">
            <v>Karyawan Perusahaan Swasta</v>
          </cell>
        </row>
        <row r="302">
          <cell r="C302">
            <v>3</v>
          </cell>
          <cell r="U302" t="str">
            <v>Belum Bekerja</v>
          </cell>
        </row>
        <row r="303">
          <cell r="C303">
            <v>4</v>
          </cell>
          <cell r="U303" t="str">
            <v>Petani</v>
          </cell>
        </row>
        <row r="304">
          <cell r="C304">
            <v>4</v>
          </cell>
          <cell r="U304" t="str">
            <v>Ibu Rumah Tangga</v>
          </cell>
        </row>
        <row r="305">
          <cell r="C305">
            <v>4</v>
          </cell>
          <cell r="U305" t="str">
            <v>Pelajar</v>
          </cell>
        </row>
        <row r="306">
          <cell r="C306">
            <v>4</v>
          </cell>
          <cell r="U306" t="str">
            <v>Belum Bekerja</v>
          </cell>
        </row>
        <row r="307">
          <cell r="C307">
            <v>4</v>
          </cell>
          <cell r="U307" t="str">
            <v>Petani</v>
          </cell>
        </row>
        <row r="308">
          <cell r="C308">
            <v>4</v>
          </cell>
          <cell r="U308" t="str">
            <v>Wiraswasta</v>
          </cell>
        </row>
        <row r="309">
          <cell r="C309">
            <v>4</v>
          </cell>
          <cell r="U309" t="str">
            <v>Pelajar</v>
          </cell>
        </row>
        <row r="310">
          <cell r="C310">
            <v>4</v>
          </cell>
          <cell r="U310" t="str">
            <v>Petani</v>
          </cell>
        </row>
        <row r="311">
          <cell r="C311">
            <v>4</v>
          </cell>
          <cell r="U311" t="str">
            <v>Petani</v>
          </cell>
        </row>
        <row r="312">
          <cell r="C312">
            <v>4</v>
          </cell>
          <cell r="U312" t="str">
            <v>Ibu Rumah Tangga</v>
          </cell>
        </row>
        <row r="313">
          <cell r="C313">
            <v>4</v>
          </cell>
          <cell r="U313" t="str">
            <v>Pelajar</v>
          </cell>
        </row>
        <row r="314">
          <cell r="C314">
            <v>4</v>
          </cell>
          <cell r="U314" t="str">
            <v>Buruh Tani</v>
          </cell>
        </row>
        <row r="315">
          <cell r="C315">
            <v>4</v>
          </cell>
          <cell r="U315" t="str">
            <v>Ibu Rumah Tangga</v>
          </cell>
        </row>
        <row r="316">
          <cell r="C316">
            <v>4</v>
          </cell>
          <cell r="U316" t="str">
            <v>Pelajar</v>
          </cell>
        </row>
        <row r="317">
          <cell r="C317">
            <v>4</v>
          </cell>
          <cell r="U317" t="str">
            <v>Pelajar</v>
          </cell>
        </row>
        <row r="318">
          <cell r="C318">
            <v>4</v>
          </cell>
          <cell r="U318" t="str">
            <v>Ibu Rumah Tangga</v>
          </cell>
        </row>
        <row r="319">
          <cell r="C319">
            <v>4</v>
          </cell>
          <cell r="U319" t="str">
            <v>Petani</v>
          </cell>
        </row>
        <row r="320">
          <cell r="C320">
            <v>4</v>
          </cell>
          <cell r="U320" t="str">
            <v>Ibu Rumah Tangga</v>
          </cell>
        </row>
        <row r="321">
          <cell r="C321">
            <v>4</v>
          </cell>
          <cell r="U321" t="str">
            <v>Belum Bekerja</v>
          </cell>
        </row>
        <row r="322">
          <cell r="C322">
            <v>4</v>
          </cell>
          <cell r="U322" t="str">
            <v>Petani</v>
          </cell>
        </row>
        <row r="323">
          <cell r="C323">
            <v>4</v>
          </cell>
          <cell r="U323" t="str">
            <v>Ibu Rumah Tangga</v>
          </cell>
        </row>
        <row r="324">
          <cell r="C324">
            <v>4</v>
          </cell>
          <cell r="U324" t="str">
            <v>Pelajar</v>
          </cell>
        </row>
        <row r="325">
          <cell r="C325">
            <v>4</v>
          </cell>
          <cell r="U325" t="str">
            <v>Pelajar</v>
          </cell>
        </row>
        <row r="326">
          <cell r="C326">
            <v>4</v>
          </cell>
          <cell r="U326" t="str">
            <v>Pelajar</v>
          </cell>
        </row>
        <row r="327">
          <cell r="C327">
            <v>4</v>
          </cell>
          <cell r="U327" t="str">
            <v>Petani</v>
          </cell>
        </row>
        <row r="328">
          <cell r="C328">
            <v>4</v>
          </cell>
          <cell r="U328" t="str">
            <v>Ibu Rumah Tangga</v>
          </cell>
        </row>
        <row r="329">
          <cell r="C329">
            <v>4</v>
          </cell>
          <cell r="U329" t="str">
            <v>Pelajar</v>
          </cell>
        </row>
        <row r="330">
          <cell r="C330">
            <v>4</v>
          </cell>
          <cell r="U330" t="str">
            <v>Wiraswasta</v>
          </cell>
        </row>
        <row r="331">
          <cell r="C331">
            <v>4</v>
          </cell>
          <cell r="U331" t="str">
            <v>Ibu Rumah Tangga</v>
          </cell>
        </row>
        <row r="332">
          <cell r="C332">
            <v>4</v>
          </cell>
          <cell r="U332" t="str">
            <v>Pelajar</v>
          </cell>
        </row>
        <row r="333">
          <cell r="C333">
            <v>4</v>
          </cell>
          <cell r="U333" t="str">
            <v>Belum Bekerja</v>
          </cell>
        </row>
        <row r="334">
          <cell r="C334">
            <v>4</v>
          </cell>
          <cell r="U334" t="str">
            <v>Wiraswasta</v>
          </cell>
        </row>
        <row r="335">
          <cell r="C335">
            <v>4</v>
          </cell>
          <cell r="U335" t="str">
            <v>Karyawan Honorer</v>
          </cell>
        </row>
        <row r="336">
          <cell r="C336">
            <v>4</v>
          </cell>
          <cell r="U336" t="str">
            <v>Pelajar</v>
          </cell>
        </row>
        <row r="337">
          <cell r="C337">
            <v>4</v>
          </cell>
          <cell r="U337" t="str">
            <v>Pelajar</v>
          </cell>
        </row>
        <row r="338">
          <cell r="C338">
            <v>4</v>
          </cell>
          <cell r="U338" t="str">
            <v>Petani</v>
          </cell>
        </row>
        <row r="339">
          <cell r="C339">
            <v>4</v>
          </cell>
          <cell r="U339" t="str">
            <v>Petani</v>
          </cell>
        </row>
        <row r="340">
          <cell r="C340">
            <v>4</v>
          </cell>
          <cell r="U340" t="str">
            <v>Ibu Rumah Tangga</v>
          </cell>
        </row>
        <row r="341">
          <cell r="C341">
            <v>4</v>
          </cell>
          <cell r="U341" t="str">
            <v>Pelajar</v>
          </cell>
        </row>
        <row r="342">
          <cell r="C342">
            <v>4</v>
          </cell>
          <cell r="U342" t="str">
            <v>Petani</v>
          </cell>
        </row>
        <row r="343">
          <cell r="C343">
            <v>4</v>
          </cell>
          <cell r="U343" t="str">
            <v>Petani</v>
          </cell>
        </row>
        <row r="344">
          <cell r="C344">
            <v>4</v>
          </cell>
          <cell r="U344" t="str">
            <v>Petani</v>
          </cell>
        </row>
        <row r="345">
          <cell r="C345">
            <v>4</v>
          </cell>
          <cell r="U345" t="str">
            <v>Ibu Rumah Tangga</v>
          </cell>
        </row>
        <row r="346">
          <cell r="C346">
            <v>4</v>
          </cell>
          <cell r="U346" t="str">
            <v>Pelajar</v>
          </cell>
        </row>
        <row r="347">
          <cell r="C347">
            <v>4</v>
          </cell>
          <cell r="U347" t="str">
            <v>Pelajar</v>
          </cell>
        </row>
        <row r="348">
          <cell r="C348">
            <v>4</v>
          </cell>
          <cell r="U348" t="str">
            <v>Petani</v>
          </cell>
        </row>
        <row r="349">
          <cell r="C349">
            <v>4</v>
          </cell>
          <cell r="U349" t="str">
            <v>Ibu Rumah Tangga</v>
          </cell>
        </row>
        <row r="350">
          <cell r="C350">
            <v>4</v>
          </cell>
          <cell r="U350" t="str">
            <v>Pelajar</v>
          </cell>
        </row>
        <row r="351">
          <cell r="C351">
            <v>4</v>
          </cell>
          <cell r="U351" t="str">
            <v>Pelajar</v>
          </cell>
        </row>
        <row r="352">
          <cell r="C352">
            <v>4</v>
          </cell>
          <cell r="U352" t="str">
            <v>Belum Bekerja</v>
          </cell>
        </row>
        <row r="353">
          <cell r="C353">
            <v>4</v>
          </cell>
          <cell r="U353" t="str">
            <v>Petani</v>
          </cell>
        </row>
        <row r="354">
          <cell r="C354">
            <v>4</v>
          </cell>
          <cell r="U354" t="str">
            <v>Ibu Rumah Tangga</v>
          </cell>
        </row>
        <row r="355">
          <cell r="C355">
            <v>4</v>
          </cell>
          <cell r="U355" t="str">
            <v>Petani</v>
          </cell>
        </row>
        <row r="356">
          <cell r="C356">
            <v>4</v>
          </cell>
          <cell r="U356" t="str">
            <v>Ibu Rumah Tangga</v>
          </cell>
        </row>
        <row r="357">
          <cell r="C357">
            <v>4</v>
          </cell>
          <cell r="U357" t="str">
            <v>Petani</v>
          </cell>
        </row>
        <row r="358">
          <cell r="C358">
            <v>4</v>
          </cell>
          <cell r="U358" t="str">
            <v>Petani</v>
          </cell>
        </row>
        <row r="359">
          <cell r="C359">
            <v>4</v>
          </cell>
          <cell r="U359" t="str">
            <v>Ibu Rumah Tangga</v>
          </cell>
        </row>
        <row r="360">
          <cell r="C360">
            <v>4</v>
          </cell>
          <cell r="U360" t="str">
            <v>Pelajar</v>
          </cell>
        </row>
        <row r="361">
          <cell r="C361">
            <v>4</v>
          </cell>
          <cell r="U361" t="str">
            <v>Ibu Rumah Tangga</v>
          </cell>
        </row>
        <row r="362">
          <cell r="C362">
            <v>4</v>
          </cell>
          <cell r="U362" t="str">
            <v>Petani</v>
          </cell>
        </row>
        <row r="363">
          <cell r="C363">
            <v>4</v>
          </cell>
          <cell r="U363" t="str">
            <v>Ibu Rumah Tangga</v>
          </cell>
        </row>
        <row r="364">
          <cell r="C364">
            <v>4</v>
          </cell>
          <cell r="U364" t="str">
            <v>Petani</v>
          </cell>
        </row>
        <row r="365">
          <cell r="C365">
            <v>4</v>
          </cell>
          <cell r="U365" t="str">
            <v>Ibu Rumah Tangga</v>
          </cell>
        </row>
        <row r="366">
          <cell r="C366">
            <v>4</v>
          </cell>
          <cell r="U366" t="str">
            <v>Belum Bekerja</v>
          </cell>
        </row>
        <row r="367">
          <cell r="C367">
            <v>4</v>
          </cell>
          <cell r="U367" t="str">
            <v>Wiraswasta</v>
          </cell>
        </row>
        <row r="368">
          <cell r="C368">
            <v>4</v>
          </cell>
          <cell r="U368" t="str">
            <v>Wiraswasta</v>
          </cell>
        </row>
        <row r="369">
          <cell r="C369">
            <v>4</v>
          </cell>
          <cell r="U369" t="str">
            <v>Pelajar</v>
          </cell>
        </row>
        <row r="370">
          <cell r="C370">
            <v>4</v>
          </cell>
          <cell r="U370" t="str">
            <v>Karyawan Perusahaan Swasta</v>
          </cell>
        </row>
        <row r="371">
          <cell r="C371">
            <v>4</v>
          </cell>
          <cell r="U371" t="str">
            <v>Ibu Rumah Tangga</v>
          </cell>
        </row>
        <row r="372">
          <cell r="C372">
            <v>4</v>
          </cell>
          <cell r="U372" t="str">
            <v>Pelajar</v>
          </cell>
        </row>
        <row r="373">
          <cell r="C373">
            <v>4</v>
          </cell>
          <cell r="U373" t="str">
            <v>Pelajar</v>
          </cell>
        </row>
        <row r="374">
          <cell r="C374">
            <v>4</v>
          </cell>
          <cell r="U374" t="str">
            <v>Wiraswasta</v>
          </cell>
        </row>
        <row r="375">
          <cell r="C375">
            <v>4</v>
          </cell>
          <cell r="U375" t="str">
            <v>Ibu Rumah Tangga</v>
          </cell>
        </row>
        <row r="376">
          <cell r="C376">
            <v>4</v>
          </cell>
          <cell r="U376" t="str">
            <v>Pelajar</v>
          </cell>
        </row>
        <row r="377">
          <cell r="C377">
            <v>4</v>
          </cell>
          <cell r="U377" t="str">
            <v>Ibu Rumah Tangga</v>
          </cell>
        </row>
        <row r="378">
          <cell r="C378">
            <v>4</v>
          </cell>
          <cell r="U378" t="str">
            <v>Petani</v>
          </cell>
        </row>
        <row r="379">
          <cell r="C379">
            <v>4</v>
          </cell>
          <cell r="U379" t="str">
            <v>Pelajar</v>
          </cell>
        </row>
        <row r="380">
          <cell r="C380">
            <v>4</v>
          </cell>
          <cell r="U380" t="str">
            <v>Petani</v>
          </cell>
        </row>
        <row r="381">
          <cell r="C381">
            <v>4</v>
          </cell>
          <cell r="U381" t="str">
            <v>Ibu Rumah Tangga</v>
          </cell>
        </row>
        <row r="382">
          <cell r="C382">
            <v>4</v>
          </cell>
          <cell r="U382" t="str">
            <v>Pelajar</v>
          </cell>
        </row>
        <row r="383">
          <cell r="C383">
            <v>4</v>
          </cell>
          <cell r="U383" t="str">
            <v>Guru swasta</v>
          </cell>
        </row>
        <row r="384">
          <cell r="C384">
            <v>4</v>
          </cell>
          <cell r="U384" t="str">
            <v>Belum Bekerja</v>
          </cell>
        </row>
        <row r="385">
          <cell r="C385">
            <v>4</v>
          </cell>
          <cell r="U385" t="str">
            <v>Petani</v>
          </cell>
        </row>
        <row r="386">
          <cell r="C386">
            <v>4</v>
          </cell>
          <cell r="U386" t="str">
            <v>Ibu Rumah Tangga</v>
          </cell>
        </row>
        <row r="387">
          <cell r="C387">
            <v>4</v>
          </cell>
          <cell r="U387" t="str">
            <v>Pelajar</v>
          </cell>
        </row>
        <row r="388">
          <cell r="C388">
            <v>4</v>
          </cell>
          <cell r="U388" t="str">
            <v>Petani</v>
          </cell>
        </row>
        <row r="389">
          <cell r="C389">
            <v>4</v>
          </cell>
          <cell r="U389" t="str">
            <v>Ibu Rumah Tangga</v>
          </cell>
        </row>
        <row r="390">
          <cell r="C390">
            <v>4</v>
          </cell>
          <cell r="U390" t="str">
            <v>Pelajar</v>
          </cell>
        </row>
        <row r="391">
          <cell r="C391">
            <v>4</v>
          </cell>
          <cell r="U391" t="str">
            <v>Ibu Rumah Tangga</v>
          </cell>
        </row>
        <row r="392">
          <cell r="C392">
            <v>4</v>
          </cell>
          <cell r="U392" t="str">
            <v>Petani</v>
          </cell>
        </row>
        <row r="393">
          <cell r="C393">
            <v>4</v>
          </cell>
          <cell r="U393" t="str">
            <v>Ibu Rumah Tangga</v>
          </cell>
        </row>
        <row r="394">
          <cell r="C394">
            <v>4</v>
          </cell>
          <cell r="U394" t="str">
            <v>Karyawan Perusahaan Swasta</v>
          </cell>
        </row>
        <row r="395">
          <cell r="C395">
            <v>4</v>
          </cell>
          <cell r="U395" t="str">
            <v>Pelajar</v>
          </cell>
        </row>
        <row r="396">
          <cell r="C396">
            <v>4</v>
          </cell>
          <cell r="U396" t="str">
            <v>Pelajar</v>
          </cell>
        </row>
        <row r="397">
          <cell r="C397">
            <v>4</v>
          </cell>
          <cell r="U397" t="str">
            <v>Petani</v>
          </cell>
        </row>
        <row r="398">
          <cell r="C398">
            <v>4</v>
          </cell>
          <cell r="U398" t="str">
            <v>Ibu Rumah Tangga</v>
          </cell>
        </row>
        <row r="399">
          <cell r="C399">
            <v>4</v>
          </cell>
          <cell r="U399" t="str">
            <v>Pelajar</v>
          </cell>
        </row>
        <row r="400">
          <cell r="C400">
            <v>4</v>
          </cell>
          <cell r="U400" t="str">
            <v>Petani</v>
          </cell>
        </row>
        <row r="401">
          <cell r="C401">
            <v>4</v>
          </cell>
          <cell r="U401" t="str">
            <v>Petani</v>
          </cell>
        </row>
        <row r="402">
          <cell r="C402">
            <v>4</v>
          </cell>
          <cell r="U402" t="str">
            <v>Tidak Mempunyai Pekerjaan Tetap</v>
          </cell>
        </row>
        <row r="403">
          <cell r="C403">
            <v>4</v>
          </cell>
          <cell r="U403" t="str">
            <v>Petani</v>
          </cell>
        </row>
        <row r="404">
          <cell r="C404">
            <v>4</v>
          </cell>
          <cell r="U404" t="str">
            <v>Karyawan Perusahaan Swasta</v>
          </cell>
        </row>
        <row r="405">
          <cell r="C405">
            <v>5</v>
          </cell>
          <cell r="U405" t="str">
            <v>Pegawai Negeri Sipil</v>
          </cell>
        </row>
        <row r="406">
          <cell r="C406">
            <v>5</v>
          </cell>
          <cell r="U406" t="str">
            <v>Karyawan Honorer</v>
          </cell>
        </row>
        <row r="407">
          <cell r="C407">
            <v>5</v>
          </cell>
          <cell r="U407" t="str">
            <v>Pelajar</v>
          </cell>
        </row>
        <row r="408">
          <cell r="C408">
            <v>5</v>
          </cell>
          <cell r="U408" t="str">
            <v>Belum Bekerja</v>
          </cell>
        </row>
        <row r="409">
          <cell r="C409">
            <v>5</v>
          </cell>
          <cell r="U409" t="str">
            <v>Sopir</v>
          </cell>
        </row>
        <row r="410">
          <cell r="C410">
            <v>5</v>
          </cell>
          <cell r="U410" t="str">
            <v>Ibu Rumah Tangga</v>
          </cell>
        </row>
        <row r="411">
          <cell r="C411">
            <v>5</v>
          </cell>
          <cell r="U411" t="str">
            <v>Pelajar</v>
          </cell>
        </row>
        <row r="412">
          <cell r="C412">
            <v>5</v>
          </cell>
          <cell r="U412" t="str">
            <v>Belum Bekerja</v>
          </cell>
        </row>
        <row r="413">
          <cell r="C413">
            <v>5</v>
          </cell>
          <cell r="U413" t="str">
            <v>Karyawan Perusahaan Swasta</v>
          </cell>
        </row>
        <row r="414">
          <cell r="C414">
            <v>5</v>
          </cell>
          <cell r="U414" t="str">
            <v>Karyawan Perusahaan Swasta</v>
          </cell>
        </row>
        <row r="415">
          <cell r="C415">
            <v>5</v>
          </cell>
          <cell r="U415" t="str">
            <v>Karyawan Perusahaan Swasta</v>
          </cell>
        </row>
        <row r="416">
          <cell r="C416">
            <v>5</v>
          </cell>
          <cell r="U416" t="str">
            <v>Wiraswasta</v>
          </cell>
        </row>
        <row r="417">
          <cell r="C417">
            <v>5</v>
          </cell>
          <cell r="U417" t="str">
            <v>Ibu Rumah Tangga</v>
          </cell>
        </row>
        <row r="418">
          <cell r="C418">
            <v>5</v>
          </cell>
          <cell r="U418" t="str">
            <v>Pelajar</v>
          </cell>
        </row>
        <row r="419">
          <cell r="C419">
            <v>5</v>
          </cell>
          <cell r="U419" t="str">
            <v>Karyawan Perusahaan Swasta</v>
          </cell>
        </row>
        <row r="420">
          <cell r="C420">
            <v>5</v>
          </cell>
          <cell r="U420" t="str">
            <v>Wiraswasta</v>
          </cell>
        </row>
        <row r="421">
          <cell r="C421">
            <v>5</v>
          </cell>
          <cell r="U421" t="str">
            <v>Pelajar</v>
          </cell>
        </row>
        <row r="422">
          <cell r="C422">
            <v>5</v>
          </cell>
          <cell r="U422" t="str">
            <v>Belum Bekerja</v>
          </cell>
        </row>
        <row r="423">
          <cell r="C423">
            <v>5</v>
          </cell>
          <cell r="U423" t="str">
            <v>Petani</v>
          </cell>
        </row>
        <row r="424">
          <cell r="C424">
            <v>5</v>
          </cell>
          <cell r="U424" t="str">
            <v>Ibu Rumah Tangga</v>
          </cell>
        </row>
        <row r="425">
          <cell r="C425">
            <v>5</v>
          </cell>
          <cell r="U425" t="str">
            <v>Petani</v>
          </cell>
        </row>
        <row r="426">
          <cell r="C426">
            <v>5</v>
          </cell>
          <cell r="U426" t="str">
            <v>Ibu Rumah Tangga</v>
          </cell>
        </row>
        <row r="427">
          <cell r="C427">
            <v>5</v>
          </cell>
          <cell r="U427" t="str">
            <v>Pelajar</v>
          </cell>
        </row>
        <row r="428">
          <cell r="C428">
            <v>5</v>
          </cell>
          <cell r="U428" t="str">
            <v>Sopir</v>
          </cell>
        </row>
        <row r="429">
          <cell r="C429">
            <v>5</v>
          </cell>
          <cell r="U429" t="str">
            <v>Ibu Rumah Tangga</v>
          </cell>
        </row>
        <row r="430">
          <cell r="C430">
            <v>5</v>
          </cell>
          <cell r="U430" t="str">
            <v>Wiraswasta</v>
          </cell>
        </row>
        <row r="431">
          <cell r="C431">
            <v>5</v>
          </cell>
          <cell r="U431" t="str">
            <v>Pelajar</v>
          </cell>
        </row>
        <row r="432">
          <cell r="C432">
            <v>5</v>
          </cell>
          <cell r="U432" t="str">
            <v>Petani</v>
          </cell>
        </row>
        <row r="433">
          <cell r="C433">
            <v>5</v>
          </cell>
          <cell r="U433" t="str">
            <v>Ibu Rumah Tangga</v>
          </cell>
        </row>
        <row r="434">
          <cell r="C434">
            <v>5</v>
          </cell>
          <cell r="U434" t="str">
            <v>Pelajar</v>
          </cell>
        </row>
        <row r="435">
          <cell r="C435">
            <v>5</v>
          </cell>
          <cell r="U435" t="str">
            <v>Petani</v>
          </cell>
        </row>
        <row r="436">
          <cell r="C436">
            <v>5</v>
          </cell>
          <cell r="U436" t="str">
            <v>Ibu Rumah Tangga</v>
          </cell>
        </row>
        <row r="437">
          <cell r="C437">
            <v>5</v>
          </cell>
          <cell r="U437" t="str">
            <v>Petani</v>
          </cell>
        </row>
        <row r="438">
          <cell r="C438">
            <v>5</v>
          </cell>
          <cell r="U438" t="str">
            <v>Petani</v>
          </cell>
        </row>
        <row r="439">
          <cell r="C439">
            <v>5</v>
          </cell>
          <cell r="U439" t="str">
            <v>Wiraswasta</v>
          </cell>
        </row>
        <row r="440">
          <cell r="C440">
            <v>5</v>
          </cell>
          <cell r="U440" t="str">
            <v>Petani</v>
          </cell>
        </row>
        <row r="441">
          <cell r="C441">
            <v>5</v>
          </cell>
          <cell r="U441" t="str">
            <v>Ibu Rumah Tangga</v>
          </cell>
        </row>
        <row r="442">
          <cell r="C442">
            <v>5</v>
          </cell>
          <cell r="U442" t="str">
            <v>Pelajar</v>
          </cell>
        </row>
        <row r="443">
          <cell r="C443">
            <v>5</v>
          </cell>
          <cell r="U443" t="str">
            <v>Ibu Rumah Tangga</v>
          </cell>
        </row>
        <row r="444">
          <cell r="C444">
            <v>5</v>
          </cell>
          <cell r="U444" t="str">
            <v>Karyawan Perusahaan Swasta</v>
          </cell>
        </row>
        <row r="445">
          <cell r="C445">
            <v>5</v>
          </cell>
          <cell r="U445" t="str">
            <v>Karyawan Perusahaan Swasta</v>
          </cell>
        </row>
        <row r="446">
          <cell r="C446">
            <v>5</v>
          </cell>
          <cell r="U446" t="str">
            <v>Pelajar</v>
          </cell>
        </row>
        <row r="447">
          <cell r="C447">
            <v>5</v>
          </cell>
          <cell r="U447" t="str">
            <v>Pelajar</v>
          </cell>
        </row>
        <row r="448">
          <cell r="C448">
            <v>5</v>
          </cell>
          <cell r="U448" t="str">
            <v>Karyawan Perusahaan Swasta</v>
          </cell>
        </row>
        <row r="449">
          <cell r="C449">
            <v>5</v>
          </cell>
          <cell r="U449" t="str">
            <v>Wiraswasta</v>
          </cell>
        </row>
        <row r="450">
          <cell r="C450">
            <v>5</v>
          </cell>
          <cell r="U450" t="str">
            <v>Pelajar</v>
          </cell>
        </row>
        <row r="451">
          <cell r="C451">
            <v>5</v>
          </cell>
          <cell r="U451" t="str">
            <v>Petani</v>
          </cell>
        </row>
        <row r="452">
          <cell r="C452">
            <v>5</v>
          </cell>
          <cell r="U452" t="str">
            <v>Wiraswasta</v>
          </cell>
        </row>
        <row r="453">
          <cell r="C453">
            <v>5</v>
          </cell>
          <cell r="U453" t="str">
            <v>Pelajar</v>
          </cell>
        </row>
        <row r="454">
          <cell r="C454">
            <v>5</v>
          </cell>
          <cell r="U454" t="str">
            <v>Pelajar</v>
          </cell>
        </row>
        <row r="455">
          <cell r="C455">
            <v>5</v>
          </cell>
          <cell r="U455" t="str">
            <v>Ibu Rumah Tangga</v>
          </cell>
        </row>
        <row r="456">
          <cell r="C456">
            <v>5</v>
          </cell>
          <cell r="U456" t="str">
            <v>Petani</v>
          </cell>
        </row>
        <row r="457">
          <cell r="C457">
            <v>5</v>
          </cell>
          <cell r="U457" t="str">
            <v>Ibu Rumah Tangga</v>
          </cell>
        </row>
        <row r="458">
          <cell r="C458">
            <v>5</v>
          </cell>
          <cell r="U458" t="str">
            <v>Wiraswasta</v>
          </cell>
        </row>
        <row r="459">
          <cell r="C459">
            <v>5</v>
          </cell>
          <cell r="U459" t="str">
            <v>Ibu Rumah Tangga</v>
          </cell>
        </row>
        <row r="460">
          <cell r="C460">
            <v>5</v>
          </cell>
          <cell r="U460" t="str">
            <v>Pelajar</v>
          </cell>
        </row>
        <row r="461">
          <cell r="C461">
            <v>5</v>
          </cell>
          <cell r="U461" t="str">
            <v>Pelajar</v>
          </cell>
        </row>
        <row r="462">
          <cell r="C462">
            <v>5</v>
          </cell>
          <cell r="U462" t="str">
            <v>Petani</v>
          </cell>
        </row>
        <row r="463">
          <cell r="C463">
            <v>5</v>
          </cell>
          <cell r="U463" t="str">
            <v>Ibu Rumah Tangga</v>
          </cell>
        </row>
        <row r="464">
          <cell r="C464">
            <v>5</v>
          </cell>
          <cell r="U464" t="str">
            <v>Pelajar</v>
          </cell>
        </row>
        <row r="465">
          <cell r="C465">
            <v>5</v>
          </cell>
          <cell r="U465" t="str">
            <v>Petani</v>
          </cell>
        </row>
        <row r="466">
          <cell r="C466">
            <v>5</v>
          </cell>
          <cell r="U466" t="str">
            <v>Petani</v>
          </cell>
        </row>
        <row r="467">
          <cell r="C467">
            <v>5</v>
          </cell>
          <cell r="U467" t="str">
            <v>Ibu Rumah Tangga</v>
          </cell>
        </row>
        <row r="468">
          <cell r="C468">
            <v>5</v>
          </cell>
          <cell r="U468" t="str">
            <v>Pelajar</v>
          </cell>
        </row>
        <row r="469">
          <cell r="C469">
            <v>5</v>
          </cell>
          <cell r="U469" t="str">
            <v>Petani</v>
          </cell>
        </row>
        <row r="470">
          <cell r="C470">
            <v>5</v>
          </cell>
          <cell r="U470" t="str">
            <v>Ibu Rumah Tangga</v>
          </cell>
        </row>
        <row r="471">
          <cell r="C471">
            <v>5</v>
          </cell>
          <cell r="U471" t="str">
            <v>Pelajar</v>
          </cell>
        </row>
        <row r="472">
          <cell r="C472">
            <v>5</v>
          </cell>
          <cell r="U472" t="str">
            <v>Petani</v>
          </cell>
        </row>
        <row r="473">
          <cell r="C473">
            <v>5</v>
          </cell>
          <cell r="U473" t="str">
            <v>Petani</v>
          </cell>
        </row>
        <row r="474">
          <cell r="C474">
            <v>5</v>
          </cell>
          <cell r="U474" t="str">
            <v>Pelajar</v>
          </cell>
        </row>
        <row r="475">
          <cell r="C475">
            <v>5</v>
          </cell>
          <cell r="U475" t="str">
            <v>Wiraswasta</v>
          </cell>
        </row>
        <row r="476">
          <cell r="C476">
            <v>5</v>
          </cell>
          <cell r="U476" t="str">
            <v>Wiraswasta</v>
          </cell>
        </row>
        <row r="477">
          <cell r="C477">
            <v>5</v>
          </cell>
          <cell r="U477" t="str">
            <v>Pelajar</v>
          </cell>
        </row>
        <row r="478">
          <cell r="C478">
            <v>5</v>
          </cell>
          <cell r="U478" t="str">
            <v>Pelajar</v>
          </cell>
        </row>
        <row r="479">
          <cell r="C479">
            <v>5</v>
          </cell>
          <cell r="U479" t="str">
            <v>Petani</v>
          </cell>
        </row>
        <row r="480">
          <cell r="C480">
            <v>5</v>
          </cell>
          <cell r="U480" t="str">
            <v>Ibu Rumah Tangga</v>
          </cell>
        </row>
        <row r="481">
          <cell r="C481">
            <v>5</v>
          </cell>
          <cell r="U481" t="str">
            <v>Pelajar</v>
          </cell>
        </row>
        <row r="482">
          <cell r="C482">
            <v>5</v>
          </cell>
          <cell r="U482" t="str">
            <v>Petani</v>
          </cell>
        </row>
        <row r="483">
          <cell r="C483">
            <v>5</v>
          </cell>
          <cell r="U483" t="str">
            <v>Ibu Rumah Tangga</v>
          </cell>
        </row>
        <row r="484">
          <cell r="C484">
            <v>5</v>
          </cell>
          <cell r="U484" t="str">
            <v>Wiraswasta</v>
          </cell>
        </row>
        <row r="485">
          <cell r="C485">
            <v>5</v>
          </cell>
          <cell r="U485" t="str">
            <v>Wiraswasta</v>
          </cell>
        </row>
        <row r="486">
          <cell r="C486">
            <v>5</v>
          </cell>
          <cell r="U486" t="str">
            <v>Wiraswasta</v>
          </cell>
        </row>
        <row r="487">
          <cell r="C487">
            <v>5</v>
          </cell>
          <cell r="U487" t="str">
            <v>Petani</v>
          </cell>
        </row>
        <row r="488">
          <cell r="C488">
            <v>5</v>
          </cell>
          <cell r="U488" t="str">
            <v>Ibu Rumah Tangga</v>
          </cell>
        </row>
        <row r="489">
          <cell r="C489">
            <v>5</v>
          </cell>
          <cell r="U489" t="str">
            <v>Pelajar</v>
          </cell>
        </row>
        <row r="490">
          <cell r="C490">
            <v>5</v>
          </cell>
          <cell r="U490" t="str">
            <v>Pelajar</v>
          </cell>
        </row>
        <row r="491">
          <cell r="C491">
            <v>5</v>
          </cell>
          <cell r="U491" t="str">
            <v>Ibu Rumah Tangga</v>
          </cell>
        </row>
        <row r="492">
          <cell r="C492">
            <v>5</v>
          </cell>
          <cell r="U492" t="str">
            <v>Petani</v>
          </cell>
        </row>
        <row r="493">
          <cell r="C493">
            <v>5</v>
          </cell>
          <cell r="U493" t="str">
            <v>Ibu Rumah Tangga</v>
          </cell>
        </row>
        <row r="494">
          <cell r="C494">
            <v>5</v>
          </cell>
          <cell r="U494" t="str">
            <v>Karyawan Perusahaan Swasta</v>
          </cell>
        </row>
        <row r="495">
          <cell r="C495">
            <v>5</v>
          </cell>
          <cell r="U495" t="str">
            <v>Pedagang Keliling</v>
          </cell>
        </row>
        <row r="496">
          <cell r="C496">
            <v>5</v>
          </cell>
          <cell r="U496" t="str">
            <v>Pedagang Keliling</v>
          </cell>
        </row>
        <row r="497">
          <cell r="C497">
            <v>5</v>
          </cell>
          <cell r="U497" t="str">
            <v>Belum Bekerja</v>
          </cell>
        </row>
        <row r="498">
          <cell r="C498">
            <v>5</v>
          </cell>
          <cell r="U498" t="str">
            <v>Petani</v>
          </cell>
        </row>
        <row r="499">
          <cell r="C499">
            <v>5</v>
          </cell>
          <cell r="U499" t="str">
            <v>Wiraswasta</v>
          </cell>
        </row>
        <row r="500">
          <cell r="C500">
            <v>5</v>
          </cell>
          <cell r="U500" t="str">
            <v>Pelajar</v>
          </cell>
        </row>
        <row r="501">
          <cell r="C501">
            <v>5</v>
          </cell>
          <cell r="U501" t="str">
            <v>Petani</v>
          </cell>
        </row>
        <row r="502">
          <cell r="C502">
            <v>5</v>
          </cell>
          <cell r="U502" t="str">
            <v>Ibu Rumah Tangga</v>
          </cell>
        </row>
        <row r="503">
          <cell r="C503">
            <v>5</v>
          </cell>
          <cell r="U503" t="str">
            <v>Petani</v>
          </cell>
        </row>
        <row r="504">
          <cell r="C504">
            <v>5</v>
          </cell>
          <cell r="U504" t="str">
            <v>Ibu Rumah Tangga</v>
          </cell>
        </row>
        <row r="505">
          <cell r="C505">
            <v>5</v>
          </cell>
          <cell r="U505" t="str">
            <v>Pelajar</v>
          </cell>
        </row>
        <row r="506">
          <cell r="C506">
            <v>5</v>
          </cell>
          <cell r="U506" t="str">
            <v>Petani</v>
          </cell>
        </row>
        <row r="507">
          <cell r="C507">
            <v>5</v>
          </cell>
          <cell r="U507" t="str">
            <v>Ibu Rumah Tangga</v>
          </cell>
        </row>
        <row r="508">
          <cell r="C508">
            <v>5</v>
          </cell>
          <cell r="U508" t="str">
            <v>Pelajar</v>
          </cell>
        </row>
        <row r="509">
          <cell r="C509">
            <v>5</v>
          </cell>
          <cell r="U509" t="str">
            <v>Ibu Rumah Tangga</v>
          </cell>
        </row>
        <row r="510">
          <cell r="C510">
            <v>5</v>
          </cell>
          <cell r="U510" t="str">
            <v>Petani</v>
          </cell>
        </row>
        <row r="511">
          <cell r="C511">
            <v>5</v>
          </cell>
          <cell r="U511" t="str">
            <v>Petani</v>
          </cell>
        </row>
        <row r="512">
          <cell r="C512">
            <v>5</v>
          </cell>
          <cell r="U512" t="str">
            <v>Ibu Rumah Tangga</v>
          </cell>
        </row>
        <row r="513">
          <cell r="C513">
            <v>5</v>
          </cell>
          <cell r="U513" t="str">
            <v>Petani</v>
          </cell>
        </row>
        <row r="514">
          <cell r="C514">
            <v>5</v>
          </cell>
          <cell r="U514" t="str">
            <v>Petani</v>
          </cell>
        </row>
        <row r="515">
          <cell r="C515">
            <v>5</v>
          </cell>
          <cell r="U515" t="str">
            <v>Ibu Rumah Tangga</v>
          </cell>
        </row>
        <row r="516">
          <cell r="C516">
            <v>5</v>
          </cell>
          <cell r="U516" t="str">
            <v>Belum Bekerja</v>
          </cell>
        </row>
        <row r="517">
          <cell r="C517">
            <v>5</v>
          </cell>
          <cell r="U517" t="str">
            <v>Petani</v>
          </cell>
        </row>
        <row r="518">
          <cell r="C518">
            <v>5</v>
          </cell>
          <cell r="U518" t="str">
            <v>Ibu Rumah Tangga</v>
          </cell>
        </row>
        <row r="519">
          <cell r="C519">
            <v>5</v>
          </cell>
          <cell r="U519" t="str">
            <v>Wiraswasta</v>
          </cell>
        </row>
        <row r="520">
          <cell r="C520">
            <v>5</v>
          </cell>
          <cell r="U520" t="str">
            <v>Petani</v>
          </cell>
        </row>
        <row r="521">
          <cell r="C521">
            <v>5</v>
          </cell>
          <cell r="U521" t="str">
            <v>Ibu Rumah Tangga</v>
          </cell>
        </row>
        <row r="522">
          <cell r="C522">
            <v>5</v>
          </cell>
          <cell r="U522" t="str">
            <v>Pelajar</v>
          </cell>
        </row>
        <row r="523">
          <cell r="C523">
            <v>5</v>
          </cell>
          <cell r="U523" t="str">
            <v>Ibu Rumah Tangga</v>
          </cell>
        </row>
        <row r="524">
          <cell r="C524">
            <v>5</v>
          </cell>
          <cell r="U524" t="str">
            <v>Pelajar</v>
          </cell>
        </row>
        <row r="525">
          <cell r="C525">
            <v>5</v>
          </cell>
          <cell r="U525" t="str">
            <v>Pelajar</v>
          </cell>
        </row>
        <row r="526">
          <cell r="C526">
            <v>5</v>
          </cell>
          <cell r="U526" t="str">
            <v>Ibu Rumah Tangga</v>
          </cell>
        </row>
        <row r="527">
          <cell r="C527">
            <v>5</v>
          </cell>
          <cell r="U527" t="str">
            <v>Petani</v>
          </cell>
        </row>
        <row r="528">
          <cell r="C528">
            <v>5</v>
          </cell>
          <cell r="U528" t="str">
            <v>Belum Bekerja</v>
          </cell>
        </row>
        <row r="529">
          <cell r="C529">
            <v>5</v>
          </cell>
          <cell r="U529" t="str">
            <v>Wiraswasta</v>
          </cell>
        </row>
        <row r="530">
          <cell r="C530">
            <v>5</v>
          </cell>
          <cell r="U530" t="str">
            <v>Karyawan Perusahaan Swasta</v>
          </cell>
        </row>
        <row r="531">
          <cell r="C531">
            <v>5</v>
          </cell>
          <cell r="U531" t="str">
            <v>Belum Bekerja</v>
          </cell>
        </row>
        <row r="532">
          <cell r="C532">
            <v>5</v>
          </cell>
          <cell r="U532" t="str">
            <v>Ibu Rumah Tangga</v>
          </cell>
        </row>
        <row r="533">
          <cell r="C533">
            <v>5</v>
          </cell>
          <cell r="U533" t="str">
            <v>Petani</v>
          </cell>
        </row>
        <row r="534">
          <cell r="C534">
            <v>5</v>
          </cell>
          <cell r="U534" t="str">
            <v>Wiraswasta</v>
          </cell>
        </row>
        <row r="535">
          <cell r="C535">
            <v>5</v>
          </cell>
          <cell r="U535" t="str">
            <v>Pegawai Negeri Sipil</v>
          </cell>
        </row>
        <row r="536">
          <cell r="C536">
            <v>5</v>
          </cell>
          <cell r="U536" t="str">
            <v>Pelajar</v>
          </cell>
        </row>
        <row r="537">
          <cell r="C537">
            <v>5</v>
          </cell>
          <cell r="U537" t="str">
            <v>Pelajar</v>
          </cell>
        </row>
        <row r="538">
          <cell r="C538">
            <v>5</v>
          </cell>
          <cell r="U538" t="str">
            <v>Petani</v>
          </cell>
        </row>
        <row r="539">
          <cell r="C539">
            <v>5</v>
          </cell>
          <cell r="U539" t="str">
            <v>Ibu Rumah Tangga</v>
          </cell>
        </row>
        <row r="540">
          <cell r="C540">
            <v>5</v>
          </cell>
          <cell r="U540" t="str">
            <v>Karyawan Perusahaan Swasta</v>
          </cell>
        </row>
        <row r="541">
          <cell r="C541">
            <v>5</v>
          </cell>
          <cell r="U541" t="str">
            <v>Pelajar</v>
          </cell>
        </row>
        <row r="542">
          <cell r="C542">
            <v>5</v>
          </cell>
          <cell r="U542" t="str">
            <v>Petani</v>
          </cell>
        </row>
        <row r="543">
          <cell r="C543">
            <v>5</v>
          </cell>
          <cell r="U543" t="str">
            <v>Wiraswasta</v>
          </cell>
        </row>
        <row r="544">
          <cell r="C544">
            <v>5</v>
          </cell>
          <cell r="U544" t="str">
            <v>Pelajar</v>
          </cell>
        </row>
        <row r="545">
          <cell r="C545">
            <v>5</v>
          </cell>
          <cell r="U545" t="str">
            <v>Petani</v>
          </cell>
        </row>
        <row r="546">
          <cell r="C546">
            <v>5</v>
          </cell>
          <cell r="U546" t="str">
            <v>Ibu Rumah Tangga</v>
          </cell>
        </row>
        <row r="547">
          <cell r="C547">
            <v>5</v>
          </cell>
          <cell r="U547" t="str">
            <v>Wiraswasta</v>
          </cell>
        </row>
        <row r="548">
          <cell r="C548">
            <v>5</v>
          </cell>
          <cell r="U548" t="str">
            <v>Pelajar</v>
          </cell>
        </row>
        <row r="549">
          <cell r="C549">
            <v>5</v>
          </cell>
          <cell r="U549" t="str">
            <v>Ibu Rumah Tangga</v>
          </cell>
        </row>
        <row r="550">
          <cell r="C550">
            <v>6</v>
          </cell>
          <cell r="U550" t="str">
            <v>Petani</v>
          </cell>
        </row>
        <row r="551">
          <cell r="C551">
            <v>6</v>
          </cell>
          <cell r="U551" t="str">
            <v>Ibu Rumah Tangga</v>
          </cell>
        </row>
        <row r="552">
          <cell r="C552">
            <v>6</v>
          </cell>
          <cell r="U552" t="str">
            <v>Pelajar</v>
          </cell>
        </row>
        <row r="553">
          <cell r="C553">
            <v>6</v>
          </cell>
          <cell r="U553" t="str">
            <v>Petani</v>
          </cell>
        </row>
        <row r="554">
          <cell r="C554">
            <v>6</v>
          </cell>
          <cell r="U554" t="str">
            <v>Ibu Rumah Tangga</v>
          </cell>
        </row>
        <row r="555">
          <cell r="C555">
            <v>6</v>
          </cell>
          <cell r="U555" t="str">
            <v>Pelajar</v>
          </cell>
        </row>
        <row r="556">
          <cell r="C556">
            <v>6</v>
          </cell>
          <cell r="U556" t="str">
            <v>Wiraswasta</v>
          </cell>
        </row>
        <row r="557">
          <cell r="C557">
            <v>6</v>
          </cell>
          <cell r="U557" t="str">
            <v>Petani</v>
          </cell>
        </row>
        <row r="558">
          <cell r="C558">
            <v>6</v>
          </cell>
          <cell r="U558" t="str">
            <v>Ibu Rumah Tangga</v>
          </cell>
        </row>
        <row r="559">
          <cell r="C559">
            <v>6</v>
          </cell>
          <cell r="U559" t="str">
            <v>Pelajar</v>
          </cell>
        </row>
        <row r="560">
          <cell r="C560">
            <v>6</v>
          </cell>
          <cell r="U560" t="str">
            <v>Pelajar</v>
          </cell>
        </row>
        <row r="561">
          <cell r="C561">
            <v>6</v>
          </cell>
          <cell r="U561" t="str">
            <v>Petani</v>
          </cell>
        </row>
        <row r="562">
          <cell r="C562">
            <v>6</v>
          </cell>
          <cell r="U562" t="str">
            <v>Ibu Rumah Tangga</v>
          </cell>
        </row>
        <row r="563">
          <cell r="C563">
            <v>6</v>
          </cell>
          <cell r="U563" t="str">
            <v>Pelajar</v>
          </cell>
        </row>
        <row r="564">
          <cell r="C564">
            <v>6</v>
          </cell>
          <cell r="U564" t="str">
            <v>Petani</v>
          </cell>
        </row>
        <row r="565">
          <cell r="C565">
            <v>6</v>
          </cell>
          <cell r="U565" t="str">
            <v>Wiraswasta</v>
          </cell>
        </row>
        <row r="566">
          <cell r="C566">
            <v>6</v>
          </cell>
          <cell r="U566" t="str">
            <v>Ibu Rumah Tangga</v>
          </cell>
        </row>
        <row r="567">
          <cell r="C567">
            <v>6</v>
          </cell>
          <cell r="U567" t="str">
            <v>Tidak Mempunyai Pekerjaan Tetap</v>
          </cell>
        </row>
        <row r="568">
          <cell r="C568">
            <v>6</v>
          </cell>
          <cell r="U568" t="str">
            <v>Pelajar</v>
          </cell>
        </row>
        <row r="569">
          <cell r="C569">
            <v>6</v>
          </cell>
          <cell r="U569" t="str">
            <v>Pelajar</v>
          </cell>
        </row>
        <row r="570">
          <cell r="C570">
            <v>6</v>
          </cell>
          <cell r="U570" t="str">
            <v>Pelajar</v>
          </cell>
        </row>
        <row r="571">
          <cell r="C571">
            <v>6</v>
          </cell>
          <cell r="U571" t="str">
            <v>Petani</v>
          </cell>
        </row>
        <row r="572">
          <cell r="C572">
            <v>6</v>
          </cell>
          <cell r="U572" t="str">
            <v>Ibu Rumah Tangga</v>
          </cell>
        </row>
        <row r="573">
          <cell r="C573">
            <v>6</v>
          </cell>
          <cell r="U573" t="str">
            <v>Petani</v>
          </cell>
        </row>
        <row r="574">
          <cell r="C574">
            <v>6</v>
          </cell>
          <cell r="U574" t="str">
            <v>Ibu Rumah Tangga</v>
          </cell>
        </row>
        <row r="575">
          <cell r="C575">
            <v>6</v>
          </cell>
          <cell r="U575" t="str">
            <v>Pelajar</v>
          </cell>
        </row>
        <row r="576">
          <cell r="C576">
            <v>6</v>
          </cell>
          <cell r="U576" t="str">
            <v>Petani</v>
          </cell>
        </row>
        <row r="577">
          <cell r="C577">
            <v>6</v>
          </cell>
          <cell r="U577" t="str">
            <v>Ibu Rumah Tangga</v>
          </cell>
        </row>
        <row r="578">
          <cell r="C578">
            <v>6</v>
          </cell>
          <cell r="U578" t="str">
            <v>Pelajar</v>
          </cell>
        </row>
        <row r="579">
          <cell r="C579">
            <v>6</v>
          </cell>
          <cell r="U579" t="str">
            <v>Pelajar</v>
          </cell>
        </row>
        <row r="580">
          <cell r="C580">
            <v>6</v>
          </cell>
          <cell r="U580" t="str">
            <v>Ibu Rumah Tangga</v>
          </cell>
        </row>
        <row r="581">
          <cell r="C581">
            <v>6</v>
          </cell>
          <cell r="U581" t="str">
            <v>Pelajar</v>
          </cell>
        </row>
        <row r="582">
          <cell r="C582">
            <v>6</v>
          </cell>
          <cell r="U582" t="str">
            <v>Pelajar</v>
          </cell>
        </row>
        <row r="583">
          <cell r="C583">
            <v>6</v>
          </cell>
          <cell r="U583" t="str">
            <v>Petani</v>
          </cell>
        </row>
        <row r="584">
          <cell r="C584">
            <v>6</v>
          </cell>
          <cell r="U584" t="str">
            <v>Ibu Rumah Tangga</v>
          </cell>
        </row>
        <row r="585">
          <cell r="C585">
            <v>6</v>
          </cell>
          <cell r="U585" t="str">
            <v>Petani</v>
          </cell>
        </row>
        <row r="586">
          <cell r="C586">
            <v>6</v>
          </cell>
          <cell r="U586" t="str">
            <v>Ibu Rumah Tangga</v>
          </cell>
        </row>
        <row r="587">
          <cell r="C587">
            <v>6</v>
          </cell>
          <cell r="U587" t="str">
            <v>Pelajar</v>
          </cell>
        </row>
        <row r="588">
          <cell r="C588">
            <v>6</v>
          </cell>
          <cell r="U588" t="str">
            <v>Pelajar</v>
          </cell>
        </row>
        <row r="589">
          <cell r="C589">
            <v>6</v>
          </cell>
          <cell r="U589" t="str">
            <v>Belum Bekerja</v>
          </cell>
        </row>
        <row r="590">
          <cell r="C590">
            <v>6</v>
          </cell>
          <cell r="U590" t="str">
            <v>Petani</v>
          </cell>
        </row>
        <row r="591">
          <cell r="C591">
            <v>6</v>
          </cell>
          <cell r="U591" t="str">
            <v>Ibu Rumah Tangga</v>
          </cell>
        </row>
        <row r="592">
          <cell r="C592">
            <v>6</v>
          </cell>
          <cell r="U592" t="str">
            <v>Wiraswasta</v>
          </cell>
        </row>
        <row r="593">
          <cell r="C593">
            <v>6</v>
          </cell>
          <cell r="U593" t="str">
            <v>Wiraswasta</v>
          </cell>
        </row>
        <row r="594">
          <cell r="C594">
            <v>6</v>
          </cell>
          <cell r="U594" t="str">
            <v>Pelajar</v>
          </cell>
        </row>
        <row r="595">
          <cell r="C595">
            <v>6</v>
          </cell>
          <cell r="U595" t="str">
            <v>Ibu Rumah Tangga</v>
          </cell>
        </row>
        <row r="596">
          <cell r="C596">
            <v>6</v>
          </cell>
          <cell r="U596" t="str">
            <v>Ibu Rumah Tangga</v>
          </cell>
        </row>
        <row r="597">
          <cell r="C597">
            <v>6</v>
          </cell>
          <cell r="U597" t="str">
            <v>Tidak Mempunyai Pekerjaan Tetap</v>
          </cell>
        </row>
        <row r="598">
          <cell r="C598">
            <v>6</v>
          </cell>
          <cell r="U598" t="str">
            <v>Petani</v>
          </cell>
        </row>
        <row r="599">
          <cell r="C599">
            <v>6</v>
          </cell>
          <cell r="U599" t="str">
            <v>Ibu Rumah Tangga</v>
          </cell>
        </row>
        <row r="600">
          <cell r="C600">
            <v>6</v>
          </cell>
          <cell r="U600" t="str">
            <v>Belum Bekerja</v>
          </cell>
        </row>
        <row r="601">
          <cell r="C601">
            <v>6</v>
          </cell>
          <cell r="U601" t="str">
            <v>Petani</v>
          </cell>
        </row>
        <row r="602">
          <cell r="C602">
            <v>6</v>
          </cell>
          <cell r="U602" t="str">
            <v>Ibu Rumah Tangga</v>
          </cell>
        </row>
        <row r="603">
          <cell r="C603">
            <v>6</v>
          </cell>
          <cell r="U603" t="str">
            <v>Pelajar</v>
          </cell>
        </row>
        <row r="604">
          <cell r="C604">
            <v>6</v>
          </cell>
          <cell r="U604" t="str">
            <v>Belum Bekerja</v>
          </cell>
        </row>
        <row r="605">
          <cell r="C605">
            <v>6</v>
          </cell>
          <cell r="U605" t="str">
            <v>Ibu Rumah Tangga</v>
          </cell>
        </row>
        <row r="606">
          <cell r="C606">
            <v>6</v>
          </cell>
          <cell r="U606" t="str">
            <v>Petani</v>
          </cell>
        </row>
        <row r="607">
          <cell r="C607">
            <v>6</v>
          </cell>
          <cell r="U607" t="str">
            <v>Petani</v>
          </cell>
        </row>
        <row r="608">
          <cell r="C608">
            <v>6</v>
          </cell>
          <cell r="U608" t="str">
            <v>Ibu Rumah Tangga</v>
          </cell>
        </row>
        <row r="609">
          <cell r="C609">
            <v>6</v>
          </cell>
          <cell r="U609" t="str">
            <v>Belum Bekerja</v>
          </cell>
        </row>
        <row r="610">
          <cell r="C610">
            <v>6</v>
          </cell>
          <cell r="U610" t="str">
            <v>Ibu Rumah Tangga</v>
          </cell>
        </row>
        <row r="611">
          <cell r="C611">
            <v>6</v>
          </cell>
          <cell r="U611" t="str">
            <v>Pelajar</v>
          </cell>
        </row>
        <row r="612">
          <cell r="C612">
            <v>6</v>
          </cell>
          <cell r="U612" t="str">
            <v>Petani</v>
          </cell>
        </row>
        <row r="613">
          <cell r="C613">
            <v>6</v>
          </cell>
          <cell r="U613" t="str">
            <v>Ibu Rumah Tangga</v>
          </cell>
        </row>
        <row r="614">
          <cell r="C614">
            <v>6</v>
          </cell>
          <cell r="U614" t="str">
            <v>Wiraswasta</v>
          </cell>
        </row>
        <row r="615">
          <cell r="C615">
            <v>6</v>
          </cell>
          <cell r="U615" t="str">
            <v>Pelajar</v>
          </cell>
        </row>
        <row r="616">
          <cell r="C616">
            <v>6</v>
          </cell>
          <cell r="U616" t="str">
            <v>Petani</v>
          </cell>
        </row>
        <row r="617">
          <cell r="C617">
            <v>6</v>
          </cell>
          <cell r="U617" t="str">
            <v>Pegawai Negeri Sipil</v>
          </cell>
        </row>
        <row r="618">
          <cell r="C618">
            <v>6</v>
          </cell>
          <cell r="U618" t="str">
            <v>Pelajar</v>
          </cell>
        </row>
        <row r="619">
          <cell r="C619">
            <v>6</v>
          </cell>
          <cell r="U619" t="str">
            <v>Ibu Rumah Tangga</v>
          </cell>
        </row>
        <row r="620">
          <cell r="C620">
            <v>6</v>
          </cell>
          <cell r="U620" t="str">
            <v>Pelajar</v>
          </cell>
        </row>
        <row r="621">
          <cell r="C621">
            <v>6</v>
          </cell>
          <cell r="U621" t="str">
            <v>Belum Bekerja</v>
          </cell>
        </row>
        <row r="622">
          <cell r="C622">
            <v>6</v>
          </cell>
          <cell r="U622" t="str">
            <v>Petani</v>
          </cell>
        </row>
        <row r="623">
          <cell r="C623">
            <v>6</v>
          </cell>
          <cell r="U623" t="str">
            <v>Pelajar</v>
          </cell>
        </row>
        <row r="624">
          <cell r="C624">
            <v>6</v>
          </cell>
          <cell r="U624" t="str">
            <v>Petani</v>
          </cell>
        </row>
        <row r="625">
          <cell r="C625">
            <v>6</v>
          </cell>
          <cell r="U625" t="str">
            <v>Ibu Rumah Tangga</v>
          </cell>
        </row>
        <row r="626">
          <cell r="C626">
            <v>6</v>
          </cell>
          <cell r="U626" t="str">
            <v>Karyawan Perusahaan Swasta</v>
          </cell>
        </row>
        <row r="627">
          <cell r="C627">
            <v>6</v>
          </cell>
          <cell r="U627" t="str">
            <v>Pelajar</v>
          </cell>
        </row>
        <row r="628">
          <cell r="C628">
            <v>6</v>
          </cell>
          <cell r="U628" t="str">
            <v>Pelajar</v>
          </cell>
        </row>
        <row r="629">
          <cell r="C629">
            <v>6</v>
          </cell>
          <cell r="U629" t="str">
            <v>Pelajar</v>
          </cell>
        </row>
        <row r="630">
          <cell r="C630">
            <v>6</v>
          </cell>
          <cell r="U630" t="str">
            <v>Pelajar</v>
          </cell>
        </row>
        <row r="631">
          <cell r="C631">
            <v>6</v>
          </cell>
          <cell r="U631" t="str">
            <v>Perangkat Desa</v>
          </cell>
        </row>
        <row r="632">
          <cell r="C632">
            <v>6</v>
          </cell>
          <cell r="U632" t="str">
            <v>Ibu Rumah Tangga</v>
          </cell>
        </row>
        <row r="633">
          <cell r="C633">
            <v>6</v>
          </cell>
          <cell r="U633" t="str">
            <v>Pelajar</v>
          </cell>
        </row>
        <row r="634">
          <cell r="C634">
            <v>6</v>
          </cell>
          <cell r="U634" t="str">
            <v>Pelajar</v>
          </cell>
        </row>
        <row r="635">
          <cell r="C635">
            <v>6</v>
          </cell>
          <cell r="U635" t="str">
            <v>Wiraswasta</v>
          </cell>
        </row>
        <row r="636">
          <cell r="C636">
            <v>6</v>
          </cell>
          <cell r="U636" t="str">
            <v>Ibu Rumah Tangga</v>
          </cell>
        </row>
        <row r="637">
          <cell r="C637">
            <v>6</v>
          </cell>
          <cell r="U637" t="str">
            <v>Pelajar</v>
          </cell>
        </row>
        <row r="638">
          <cell r="C638">
            <v>6</v>
          </cell>
          <cell r="U638" t="str">
            <v>Petani</v>
          </cell>
        </row>
        <row r="639">
          <cell r="C639">
            <v>6</v>
          </cell>
          <cell r="U639" t="str">
            <v>Ibu Rumah Tangga</v>
          </cell>
        </row>
        <row r="640">
          <cell r="C640">
            <v>6</v>
          </cell>
          <cell r="U640" t="str">
            <v>Pelajar</v>
          </cell>
        </row>
        <row r="641">
          <cell r="C641">
            <v>6</v>
          </cell>
          <cell r="U641" t="str">
            <v>Belum Bekerja</v>
          </cell>
        </row>
        <row r="642">
          <cell r="C642">
            <v>6</v>
          </cell>
          <cell r="U642" t="str">
            <v>Petani</v>
          </cell>
        </row>
        <row r="643">
          <cell r="C643">
            <v>6</v>
          </cell>
          <cell r="U643" t="str">
            <v>Ibu Rumah Tangga</v>
          </cell>
        </row>
        <row r="644">
          <cell r="C644">
            <v>6</v>
          </cell>
          <cell r="U644" t="str">
            <v>Petani</v>
          </cell>
        </row>
        <row r="645">
          <cell r="C645">
            <v>6</v>
          </cell>
          <cell r="U645" t="str">
            <v>Wiraswasta</v>
          </cell>
        </row>
        <row r="646">
          <cell r="C646">
            <v>6</v>
          </cell>
          <cell r="U646" t="str">
            <v>Ibu Rumah Tangga</v>
          </cell>
        </row>
        <row r="647">
          <cell r="C647">
            <v>6</v>
          </cell>
          <cell r="U647" t="str">
            <v>Pelajar</v>
          </cell>
        </row>
        <row r="648">
          <cell r="C648">
            <v>6</v>
          </cell>
          <cell r="U648" t="str">
            <v>Petani</v>
          </cell>
        </row>
        <row r="649">
          <cell r="C649">
            <v>6</v>
          </cell>
          <cell r="U649" t="str">
            <v>Ibu Rumah Tangga</v>
          </cell>
        </row>
        <row r="650">
          <cell r="C650">
            <v>6</v>
          </cell>
          <cell r="U650" t="str">
            <v>Pelajar</v>
          </cell>
        </row>
        <row r="651">
          <cell r="C651">
            <v>6</v>
          </cell>
          <cell r="U651" t="str">
            <v>Belum Bekerja</v>
          </cell>
        </row>
        <row r="652">
          <cell r="C652">
            <v>6</v>
          </cell>
          <cell r="U652" t="str">
            <v>Petani</v>
          </cell>
        </row>
        <row r="653">
          <cell r="C653">
            <v>6</v>
          </cell>
          <cell r="U653" t="str">
            <v>Ibu Rumah Tangga</v>
          </cell>
        </row>
        <row r="654">
          <cell r="C654">
            <v>6</v>
          </cell>
          <cell r="U654" t="str">
            <v>Petani</v>
          </cell>
        </row>
        <row r="655">
          <cell r="C655">
            <v>6</v>
          </cell>
          <cell r="U655" t="str">
            <v>Wiraswasta</v>
          </cell>
        </row>
        <row r="656">
          <cell r="C656">
            <v>6</v>
          </cell>
          <cell r="U656" t="str">
            <v>Karyawan Perusahaan Swasta</v>
          </cell>
        </row>
        <row r="657">
          <cell r="C657">
            <v>6</v>
          </cell>
          <cell r="U657" t="str">
            <v>Pelajar</v>
          </cell>
        </row>
        <row r="658">
          <cell r="C658">
            <v>6</v>
          </cell>
          <cell r="U658" t="str">
            <v>Petani</v>
          </cell>
        </row>
        <row r="659">
          <cell r="C659">
            <v>6</v>
          </cell>
          <cell r="U659" t="str">
            <v>Ibu Rumah Tangga</v>
          </cell>
        </row>
        <row r="660">
          <cell r="C660">
            <v>6</v>
          </cell>
          <cell r="U660" t="str">
            <v>Pelajar</v>
          </cell>
        </row>
        <row r="661">
          <cell r="C661">
            <v>6</v>
          </cell>
          <cell r="U661" t="str">
            <v>Petani</v>
          </cell>
        </row>
        <row r="662">
          <cell r="C662">
            <v>6</v>
          </cell>
          <cell r="U662" t="str">
            <v>Ibu Rumah Tangga</v>
          </cell>
        </row>
        <row r="663">
          <cell r="C663">
            <v>6</v>
          </cell>
          <cell r="U663" t="str">
            <v>Pelajar</v>
          </cell>
        </row>
        <row r="664">
          <cell r="C664">
            <v>6</v>
          </cell>
          <cell r="U664" t="str">
            <v>Pelajar</v>
          </cell>
        </row>
        <row r="665">
          <cell r="C665">
            <v>6</v>
          </cell>
          <cell r="U665" t="str">
            <v>Petani</v>
          </cell>
        </row>
        <row r="666">
          <cell r="C666">
            <v>6</v>
          </cell>
          <cell r="U666" t="str">
            <v>Tidak Mempunyai Pekerjaan Tetap</v>
          </cell>
        </row>
        <row r="667">
          <cell r="C667">
            <v>6</v>
          </cell>
          <cell r="U667" t="str">
            <v>Wiraswasta</v>
          </cell>
        </row>
        <row r="668">
          <cell r="C668">
            <v>6</v>
          </cell>
          <cell r="U668" t="str">
            <v>Petani</v>
          </cell>
        </row>
        <row r="669">
          <cell r="C669">
            <v>6</v>
          </cell>
          <cell r="U669" t="str">
            <v>Petani</v>
          </cell>
        </row>
        <row r="670">
          <cell r="C670">
            <v>6</v>
          </cell>
          <cell r="U670" t="str">
            <v>Ibu Rumah Tangga</v>
          </cell>
        </row>
        <row r="671">
          <cell r="C671">
            <v>6</v>
          </cell>
          <cell r="U671" t="str">
            <v>Pelajar</v>
          </cell>
        </row>
        <row r="672">
          <cell r="C672">
            <v>6</v>
          </cell>
          <cell r="U672" t="str">
            <v>Pelajar</v>
          </cell>
        </row>
        <row r="673">
          <cell r="C673">
            <v>6</v>
          </cell>
          <cell r="U673" t="str">
            <v>Pelajar</v>
          </cell>
        </row>
        <row r="674">
          <cell r="C674">
            <v>6</v>
          </cell>
          <cell r="U674" t="str">
            <v>Petani</v>
          </cell>
        </row>
        <row r="675">
          <cell r="C675">
            <v>6</v>
          </cell>
          <cell r="U675" t="str">
            <v>Ibu Rumah Tangga</v>
          </cell>
        </row>
        <row r="676">
          <cell r="C676">
            <v>6</v>
          </cell>
          <cell r="U676" t="str">
            <v>Petani</v>
          </cell>
        </row>
        <row r="677">
          <cell r="C677">
            <v>6</v>
          </cell>
          <cell r="U677" t="str">
            <v>Pegawai Negeri Sipil</v>
          </cell>
        </row>
        <row r="678">
          <cell r="C678">
            <v>6</v>
          </cell>
          <cell r="U678" t="str">
            <v>Karyawan Honorer</v>
          </cell>
        </row>
        <row r="679">
          <cell r="C679">
            <v>6</v>
          </cell>
          <cell r="U679" t="str">
            <v>Belum Bekerja</v>
          </cell>
        </row>
        <row r="680">
          <cell r="C680">
            <v>6</v>
          </cell>
          <cell r="U680" t="str">
            <v>Ibu Rumah Tangga</v>
          </cell>
        </row>
        <row r="681">
          <cell r="C681">
            <v>6</v>
          </cell>
          <cell r="U681" t="str">
            <v>Petani</v>
          </cell>
        </row>
        <row r="682">
          <cell r="C682">
            <v>6</v>
          </cell>
          <cell r="U682" t="str">
            <v>Wiraswasta</v>
          </cell>
        </row>
        <row r="683">
          <cell r="C683">
            <v>6</v>
          </cell>
          <cell r="U683" t="str">
            <v>Pelajar</v>
          </cell>
        </row>
        <row r="684">
          <cell r="C684">
            <v>6</v>
          </cell>
          <cell r="U684" t="str">
            <v>Pelajar</v>
          </cell>
        </row>
        <row r="685">
          <cell r="C685">
            <v>6</v>
          </cell>
          <cell r="U685" t="str">
            <v>Petani</v>
          </cell>
        </row>
        <row r="686">
          <cell r="C686">
            <v>6</v>
          </cell>
          <cell r="U686" t="str">
            <v>Ibu Rumah Tangga</v>
          </cell>
        </row>
        <row r="687">
          <cell r="C687">
            <v>6</v>
          </cell>
          <cell r="U687" t="str">
            <v>Pelajar</v>
          </cell>
        </row>
        <row r="688">
          <cell r="C688">
            <v>6</v>
          </cell>
          <cell r="U688" t="str">
            <v>Karyawan Perusahaan Swasta</v>
          </cell>
        </row>
        <row r="689">
          <cell r="C689">
            <v>6</v>
          </cell>
          <cell r="U689" t="str">
            <v>Karyawan Perusahaan Swasta</v>
          </cell>
        </row>
        <row r="690">
          <cell r="C690">
            <v>6</v>
          </cell>
          <cell r="U690" t="str">
            <v>Karyawan Perusahaan Swasta</v>
          </cell>
        </row>
        <row r="691">
          <cell r="C691">
            <v>6</v>
          </cell>
          <cell r="U691" t="str">
            <v>Karyawan Perusahaan Swasta</v>
          </cell>
        </row>
        <row r="692">
          <cell r="C692">
            <v>6</v>
          </cell>
          <cell r="U692" t="str">
            <v>Wiraswasta</v>
          </cell>
        </row>
        <row r="693">
          <cell r="C693">
            <v>6</v>
          </cell>
          <cell r="U693" t="str">
            <v>Petani</v>
          </cell>
        </row>
        <row r="694">
          <cell r="C694">
            <v>6</v>
          </cell>
          <cell r="U694" t="str">
            <v>Ibu Rumah Tangga</v>
          </cell>
        </row>
        <row r="695">
          <cell r="C695">
            <v>6</v>
          </cell>
          <cell r="U695" t="str">
            <v>Ibu Rumah Tangga</v>
          </cell>
        </row>
        <row r="696">
          <cell r="C696">
            <v>6</v>
          </cell>
          <cell r="U696" t="str">
            <v>Pelajar</v>
          </cell>
        </row>
        <row r="697">
          <cell r="C697">
            <v>6</v>
          </cell>
          <cell r="U697" t="str">
            <v>Pelajar</v>
          </cell>
        </row>
        <row r="698">
          <cell r="C698">
            <v>6</v>
          </cell>
          <cell r="U698" t="str">
            <v>Pelajar</v>
          </cell>
        </row>
        <row r="699">
          <cell r="C699">
            <v>6</v>
          </cell>
          <cell r="U699" t="str">
            <v>Pelajar</v>
          </cell>
        </row>
        <row r="700">
          <cell r="C700">
            <v>6</v>
          </cell>
          <cell r="U700" t="str">
            <v>Pelajar</v>
          </cell>
        </row>
        <row r="701">
          <cell r="C701">
            <v>6</v>
          </cell>
          <cell r="U701" t="str">
            <v>Pelajar</v>
          </cell>
        </row>
        <row r="702">
          <cell r="C702">
            <v>7</v>
          </cell>
          <cell r="U702" t="str">
            <v>Petani</v>
          </cell>
        </row>
        <row r="703">
          <cell r="C703">
            <v>7</v>
          </cell>
          <cell r="U703" t="str">
            <v>Ibu Rumah Tangga</v>
          </cell>
        </row>
        <row r="704">
          <cell r="C704">
            <v>7</v>
          </cell>
          <cell r="U704" t="str">
            <v>Pelajar</v>
          </cell>
        </row>
        <row r="705">
          <cell r="C705">
            <v>7</v>
          </cell>
          <cell r="U705" t="str">
            <v>Petani</v>
          </cell>
        </row>
        <row r="706">
          <cell r="C706">
            <v>7</v>
          </cell>
          <cell r="U706" t="str">
            <v>Ibu Rumah Tangga</v>
          </cell>
        </row>
        <row r="707">
          <cell r="C707">
            <v>7</v>
          </cell>
          <cell r="U707" t="str">
            <v>Pelajar</v>
          </cell>
        </row>
        <row r="708">
          <cell r="C708">
            <v>7</v>
          </cell>
          <cell r="U708" t="str">
            <v>Pelajar</v>
          </cell>
        </row>
        <row r="709">
          <cell r="C709">
            <v>7</v>
          </cell>
          <cell r="U709" t="str">
            <v>Petani</v>
          </cell>
        </row>
        <row r="710">
          <cell r="C710">
            <v>7</v>
          </cell>
          <cell r="U710" t="str">
            <v>Ibu Rumah Tangga</v>
          </cell>
        </row>
        <row r="711">
          <cell r="C711">
            <v>7</v>
          </cell>
          <cell r="U711" t="str">
            <v>Pelajar</v>
          </cell>
        </row>
        <row r="712">
          <cell r="C712">
            <v>7</v>
          </cell>
          <cell r="U712" t="str">
            <v>Pelajar</v>
          </cell>
        </row>
        <row r="713">
          <cell r="C713">
            <v>7</v>
          </cell>
          <cell r="U713" t="str">
            <v>Petani</v>
          </cell>
        </row>
        <row r="714">
          <cell r="C714">
            <v>7</v>
          </cell>
          <cell r="U714" t="str">
            <v>Ibu Rumah Tangga</v>
          </cell>
        </row>
        <row r="715">
          <cell r="C715">
            <v>7</v>
          </cell>
          <cell r="U715" t="str">
            <v>Pelajar</v>
          </cell>
        </row>
        <row r="716">
          <cell r="C716">
            <v>7</v>
          </cell>
          <cell r="U716" t="str">
            <v>Pelajar</v>
          </cell>
        </row>
        <row r="717">
          <cell r="C717">
            <v>7</v>
          </cell>
          <cell r="U717" t="str">
            <v>Pelajar</v>
          </cell>
        </row>
        <row r="718">
          <cell r="C718">
            <v>7</v>
          </cell>
          <cell r="U718" t="str">
            <v>Wiraswasta</v>
          </cell>
        </row>
        <row r="719">
          <cell r="C719">
            <v>7</v>
          </cell>
          <cell r="U719" t="str">
            <v>Wiraswasta</v>
          </cell>
        </row>
        <row r="720">
          <cell r="C720">
            <v>7</v>
          </cell>
          <cell r="U720" t="str">
            <v>Pelajar</v>
          </cell>
        </row>
        <row r="721">
          <cell r="C721">
            <v>7</v>
          </cell>
          <cell r="U721" t="str">
            <v>Petani</v>
          </cell>
        </row>
        <row r="722">
          <cell r="C722">
            <v>7</v>
          </cell>
          <cell r="U722" t="str">
            <v>Ibu Rumah Tangga</v>
          </cell>
        </row>
        <row r="723">
          <cell r="C723">
            <v>7</v>
          </cell>
          <cell r="U723" t="str">
            <v>Pelajar</v>
          </cell>
        </row>
        <row r="724">
          <cell r="C724">
            <v>7</v>
          </cell>
          <cell r="U724" t="str">
            <v>Petani</v>
          </cell>
        </row>
        <row r="725">
          <cell r="C725">
            <v>7</v>
          </cell>
          <cell r="U725" t="str">
            <v>Ibu Rumah Tangga</v>
          </cell>
        </row>
        <row r="726">
          <cell r="C726">
            <v>7</v>
          </cell>
          <cell r="U726" t="str">
            <v>Petani</v>
          </cell>
        </row>
        <row r="727">
          <cell r="C727">
            <v>7</v>
          </cell>
          <cell r="U727" t="str">
            <v>Ibu Rumah Tangga</v>
          </cell>
        </row>
        <row r="728">
          <cell r="C728">
            <v>7</v>
          </cell>
          <cell r="U728" t="str">
            <v>Pelajar</v>
          </cell>
        </row>
        <row r="729">
          <cell r="C729">
            <v>7</v>
          </cell>
          <cell r="U729" t="str">
            <v>Ibu Rumah Tangga</v>
          </cell>
        </row>
        <row r="730">
          <cell r="C730">
            <v>7</v>
          </cell>
          <cell r="U730" t="str">
            <v>Petani</v>
          </cell>
        </row>
        <row r="731">
          <cell r="C731">
            <v>7</v>
          </cell>
          <cell r="U731" t="str">
            <v>Ibu Rumah Tangga</v>
          </cell>
        </row>
        <row r="732">
          <cell r="C732">
            <v>7</v>
          </cell>
          <cell r="U732" t="str">
            <v>Pelajar</v>
          </cell>
        </row>
        <row r="733">
          <cell r="C733">
            <v>7</v>
          </cell>
          <cell r="U733" t="str">
            <v>Belum Bekerja</v>
          </cell>
        </row>
        <row r="734">
          <cell r="C734">
            <v>7</v>
          </cell>
          <cell r="U734" t="str">
            <v>Dukun Tradisional</v>
          </cell>
        </row>
        <row r="735">
          <cell r="C735">
            <v>7</v>
          </cell>
          <cell r="U735" t="str">
            <v>Petani</v>
          </cell>
        </row>
        <row r="736">
          <cell r="C736">
            <v>7</v>
          </cell>
          <cell r="U736" t="str">
            <v>Ibu Rumah Tangga</v>
          </cell>
        </row>
        <row r="737">
          <cell r="C737">
            <v>7</v>
          </cell>
          <cell r="U737" t="str">
            <v>Ibu Rumah Tangga</v>
          </cell>
        </row>
        <row r="738">
          <cell r="C738">
            <v>7</v>
          </cell>
          <cell r="U738" t="str">
            <v>Petani</v>
          </cell>
        </row>
        <row r="739">
          <cell r="C739">
            <v>7</v>
          </cell>
          <cell r="U739" t="str">
            <v>Ibu Rumah Tangga</v>
          </cell>
        </row>
        <row r="740">
          <cell r="C740">
            <v>7</v>
          </cell>
          <cell r="U740" t="str">
            <v>Pelajar</v>
          </cell>
        </row>
        <row r="741">
          <cell r="C741">
            <v>7</v>
          </cell>
          <cell r="U741" t="str">
            <v>Pelajar</v>
          </cell>
        </row>
        <row r="742">
          <cell r="C742">
            <v>7</v>
          </cell>
          <cell r="U742" t="str">
            <v>Petani</v>
          </cell>
        </row>
        <row r="743">
          <cell r="C743">
            <v>7</v>
          </cell>
          <cell r="U743" t="str">
            <v>Ibu Rumah Tangga</v>
          </cell>
        </row>
        <row r="744">
          <cell r="C744">
            <v>7</v>
          </cell>
          <cell r="U744" t="str">
            <v>Wiraswasta</v>
          </cell>
        </row>
        <row r="745">
          <cell r="C745">
            <v>7</v>
          </cell>
          <cell r="U745" t="str">
            <v>Tidak Mempunyai Pekerjaan Tetap</v>
          </cell>
        </row>
        <row r="746">
          <cell r="C746">
            <v>7</v>
          </cell>
          <cell r="U746" t="str">
            <v>Pelajar</v>
          </cell>
        </row>
        <row r="747">
          <cell r="C747">
            <v>7</v>
          </cell>
          <cell r="U747" t="str">
            <v>Wiraswasta</v>
          </cell>
        </row>
        <row r="748">
          <cell r="C748">
            <v>7</v>
          </cell>
          <cell r="U748" t="str">
            <v>Ibu Rumah Tangga</v>
          </cell>
        </row>
        <row r="749">
          <cell r="C749">
            <v>7</v>
          </cell>
          <cell r="U749" t="str">
            <v>Pelajar</v>
          </cell>
        </row>
        <row r="750">
          <cell r="C750">
            <v>7</v>
          </cell>
          <cell r="U750" t="str">
            <v>Belum Bekerja</v>
          </cell>
        </row>
        <row r="751">
          <cell r="C751">
            <v>7</v>
          </cell>
          <cell r="U751" t="str">
            <v>Petani</v>
          </cell>
        </row>
        <row r="752">
          <cell r="C752">
            <v>7</v>
          </cell>
          <cell r="U752" t="str">
            <v>Ibu Rumah Tangga</v>
          </cell>
        </row>
        <row r="753">
          <cell r="C753">
            <v>7</v>
          </cell>
          <cell r="U753" t="str">
            <v>Karyawan Perusahaan Swasta</v>
          </cell>
        </row>
        <row r="754">
          <cell r="C754">
            <v>7</v>
          </cell>
          <cell r="U754" t="str">
            <v>Petani</v>
          </cell>
        </row>
        <row r="755">
          <cell r="C755">
            <v>7</v>
          </cell>
          <cell r="U755" t="str">
            <v>Pelajar</v>
          </cell>
        </row>
        <row r="756">
          <cell r="C756">
            <v>8</v>
          </cell>
          <cell r="U756" t="str">
            <v>Petani</v>
          </cell>
        </row>
        <row r="757">
          <cell r="C757">
            <v>8</v>
          </cell>
          <cell r="U757" t="str">
            <v>Ibu Rumah Tangga</v>
          </cell>
        </row>
        <row r="758">
          <cell r="C758">
            <v>8</v>
          </cell>
          <cell r="U758" t="str">
            <v>Petani</v>
          </cell>
        </row>
        <row r="759">
          <cell r="C759">
            <v>8</v>
          </cell>
          <cell r="U759" t="str">
            <v>Ibu Rumah Tangga</v>
          </cell>
        </row>
        <row r="760">
          <cell r="C760">
            <v>8</v>
          </cell>
          <cell r="U760" t="str">
            <v>Pelajar</v>
          </cell>
        </row>
        <row r="761">
          <cell r="C761">
            <v>8</v>
          </cell>
          <cell r="U761" t="str">
            <v>POLRI</v>
          </cell>
        </row>
        <row r="762">
          <cell r="C762">
            <v>8</v>
          </cell>
          <cell r="U762" t="str">
            <v>Wiraswasta</v>
          </cell>
        </row>
        <row r="763">
          <cell r="C763">
            <v>8</v>
          </cell>
          <cell r="U763" t="str">
            <v>Pelajar</v>
          </cell>
        </row>
        <row r="764">
          <cell r="C764">
            <v>8</v>
          </cell>
          <cell r="U764" t="str">
            <v>Petani</v>
          </cell>
        </row>
        <row r="765">
          <cell r="C765">
            <v>8</v>
          </cell>
          <cell r="U765" t="str">
            <v>Ibu Rumah Tangga</v>
          </cell>
        </row>
        <row r="766">
          <cell r="C766">
            <v>8</v>
          </cell>
          <cell r="U766" t="str">
            <v>Pelajar</v>
          </cell>
        </row>
        <row r="767">
          <cell r="C767">
            <v>8</v>
          </cell>
          <cell r="U767" t="str">
            <v>Pelajar</v>
          </cell>
        </row>
        <row r="768">
          <cell r="C768">
            <v>8</v>
          </cell>
          <cell r="U768" t="str">
            <v>Pelajar</v>
          </cell>
        </row>
        <row r="769">
          <cell r="C769">
            <v>8</v>
          </cell>
          <cell r="U769" t="str">
            <v>Petani</v>
          </cell>
        </row>
        <row r="770">
          <cell r="C770">
            <v>8</v>
          </cell>
          <cell r="U770" t="str">
            <v>Ibu Rumah Tangga</v>
          </cell>
        </row>
        <row r="771">
          <cell r="C771">
            <v>8</v>
          </cell>
          <cell r="U771" t="str">
            <v>Pelajar</v>
          </cell>
        </row>
        <row r="772">
          <cell r="C772">
            <v>8</v>
          </cell>
          <cell r="U772" t="str">
            <v>Wiraswasta</v>
          </cell>
        </row>
        <row r="773">
          <cell r="C773">
            <v>8</v>
          </cell>
          <cell r="U773" t="str">
            <v>Ibu Rumah Tangga</v>
          </cell>
        </row>
        <row r="774">
          <cell r="C774">
            <v>8</v>
          </cell>
          <cell r="U774" t="str">
            <v>Petani</v>
          </cell>
        </row>
        <row r="775">
          <cell r="C775">
            <v>8</v>
          </cell>
          <cell r="U775" t="str">
            <v>Wiraswasta</v>
          </cell>
        </row>
        <row r="776">
          <cell r="C776">
            <v>8</v>
          </cell>
          <cell r="U776" t="str">
            <v>Tidak Mempunyai Pekerjaan Tetap</v>
          </cell>
        </row>
        <row r="777">
          <cell r="C777">
            <v>8</v>
          </cell>
          <cell r="U777" t="str">
            <v>Pelajar</v>
          </cell>
        </row>
        <row r="778">
          <cell r="C778">
            <v>8</v>
          </cell>
          <cell r="U778" t="str">
            <v>Karyawan Perusahaan Swasta</v>
          </cell>
        </row>
        <row r="779">
          <cell r="C779">
            <v>8</v>
          </cell>
          <cell r="U779" t="str">
            <v>Karyawan Perusahaan Swasta</v>
          </cell>
        </row>
        <row r="780">
          <cell r="C780">
            <v>8</v>
          </cell>
          <cell r="U780" t="str">
            <v>Karyawan Perusahaan Swasta</v>
          </cell>
        </row>
        <row r="781">
          <cell r="C781">
            <v>8</v>
          </cell>
          <cell r="U781" t="str">
            <v>Pelajar</v>
          </cell>
        </row>
        <row r="782">
          <cell r="C782">
            <v>8</v>
          </cell>
          <cell r="U782" t="str">
            <v>Petani</v>
          </cell>
        </row>
        <row r="783">
          <cell r="C783">
            <v>8</v>
          </cell>
          <cell r="U783" t="str">
            <v>Ibu Rumah Tangga</v>
          </cell>
        </row>
        <row r="784">
          <cell r="C784">
            <v>8</v>
          </cell>
          <cell r="U784" t="str">
            <v>Pelajar</v>
          </cell>
        </row>
        <row r="785">
          <cell r="C785">
            <v>8</v>
          </cell>
          <cell r="U785" t="str">
            <v>Petani</v>
          </cell>
        </row>
        <row r="786">
          <cell r="C786">
            <v>8</v>
          </cell>
          <cell r="U786" t="str">
            <v>Ibu Rumah Tangga</v>
          </cell>
        </row>
        <row r="787">
          <cell r="C787">
            <v>8</v>
          </cell>
          <cell r="U787" t="str">
            <v>Belum Bekerja</v>
          </cell>
        </row>
        <row r="788">
          <cell r="C788">
            <v>8</v>
          </cell>
          <cell r="U788" t="str">
            <v>Petani</v>
          </cell>
        </row>
        <row r="789">
          <cell r="C789">
            <v>8</v>
          </cell>
          <cell r="U789" t="str">
            <v>Pelajar</v>
          </cell>
        </row>
        <row r="790">
          <cell r="C790">
            <v>8</v>
          </cell>
          <cell r="U790" t="str">
            <v>Petani</v>
          </cell>
        </row>
        <row r="791">
          <cell r="C791">
            <v>8</v>
          </cell>
          <cell r="U791" t="str">
            <v>Pelajar</v>
          </cell>
        </row>
        <row r="792">
          <cell r="C792">
            <v>8</v>
          </cell>
          <cell r="U792" t="str">
            <v>Wiraswasta</v>
          </cell>
        </row>
        <row r="793">
          <cell r="C793">
            <v>8</v>
          </cell>
          <cell r="U793" t="str">
            <v>Wiraswasta</v>
          </cell>
        </row>
        <row r="794">
          <cell r="C794">
            <v>8</v>
          </cell>
          <cell r="U794" t="str">
            <v>Petani</v>
          </cell>
        </row>
        <row r="795">
          <cell r="C795">
            <v>8</v>
          </cell>
          <cell r="U795" t="str">
            <v>Ibu Rumah Tangga</v>
          </cell>
        </row>
        <row r="796">
          <cell r="C796">
            <v>8</v>
          </cell>
          <cell r="U796" t="str">
            <v>Pelajar</v>
          </cell>
        </row>
        <row r="797">
          <cell r="C797">
            <v>8</v>
          </cell>
          <cell r="U797" t="str">
            <v>Petani</v>
          </cell>
        </row>
        <row r="798">
          <cell r="C798">
            <v>8</v>
          </cell>
          <cell r="U798" t="str">
            <v>Ibu Rumah Tangga</v>
          </cell>
        </row>
        <row r="799">
          <cell r="C799">
            <v>8</v>
          </cell>
          <cell r="U799" t="str">
            <v>Tidak Mempunyai Pekerjaan Tetap</v>
          </cell>
        </row>
        <row r="800">
          <cell r="C800">
            <v>8</v>
          </cell>
          <cell r="U800" t="str">
            <v>Tidak Mempunyai Pekerjaan Tetap</v>
          </cell>
        </row>
        <row r="801">
          <cell r="C801">
            <v>8</v>
          </cell>
          <cell r="U801" t="str">
            <v>Pelajar</v>
          </cell>
        </row>
        <row r="802">
          <cell r="C802">
            <v>8</v>
          </cell>
          <cell r="U802" t="str">
            <v>Petani</v>
          </cell>
        </row>
        <row r="803">
          <cell r="C803">
            <v>8</v>
          </cell>
          <cell r="U803" t="str">
            <v>Ibu Rumah Tangga</v>
          </cell>
        </row>
        <row r="804">
          <cell r="C804">
            <v>8</v>
          </cell>
          <cell r="U804" t="str">
            <v>Pelajar</v>
          </cell>
        </row>
        <row r="805">
          <cell r="C805">
            <v>8</v>
          </cell>
          <cell r="U805" t="str">
            <v>Wiraswasta</v>
          </cell>
        </row>
        <row r="806">
          <cell r="C806">
            <v>8</v>
          </cell>
          <cell r="U806" t="str">
            <v>Ibu Rumah Tangga</v>
          </cell>
        </row>
        <row r="807">
          <cell r="C807">
            <v>8</v>
          </cell>
          <cell r="U807" t="str">
            <v>Belum Bekerja</v>
          </cell>
        </row>
        <row r="808">
          <cell r="C808">
            <v>8</v>
          </cell>
          <cell r="U808" t="str">
            <v>Ibu Rumah Tangga</v>
          </cell>
        </row>
        <row r="809">
          <cell r="C809">
            <v>8</v>
          </cell>
          <cell r="U809" t="str">
            <v>Petani</v>
          </cell>
        </row>
        <row r="810">
          <cell r="C810">
            <v>8</v>
          </cell>
          <cell r="U810" t="str">
            <v>Ibu Rumah Tangga</v>
          </cell>
        </row>
        <row r="811">
          <cell r="C811">
            <v>8</v>
          </cell>
          <cell r="U811" t="str">
            <v>Petani</v>
          </cell>
        </row>
        <row r="812">
          <cell r="C812">
            <v>8</v>
          </cell>
          <cell r="U812" t="str">
            <v>Ibu Rumah Tangga</v>
          </cell>
        </row>
        <row r="813">
          <cell r="C813">
            <v>8</v>
          </cell>
          <cell r="U813" t="str">
            <v>Wiraswasta</v>
          </cell>
        </row>
        <row r="814">
          <cell r="C814">
            <v>8</v>
          </cell>
          <cell r="U814" t="str">
            <v>Pelajar</v>
          </cell>
        </row>
        <row r="815">
          <cell r="C815">
            <v>8</v>
          </cell>
          <cell r="U815" t="str">
            <v>Pelajar</v>
          </cell>
        </row>
        <row r="816">
          <cell r="C816">
            <v>8</v>
          </cell>
          <cell r="U816" t="str">
            <v>Wiraswasta</v>
          </cell>
        </row>
        <row r="817">
          <cell r="C817">
            <v>8</v>
          </cell>
          <cell r="U817" t="str">
            <v>Ibu Rumah Tangga</v>
          </cell>
        </row>
        <row r="818">
          <cell r="C818">
            <v>8</v>
          </cell>
          <cell r="U818" t="str">
            <v>Pelajar</v>
          </cell>
        </row>
        <row r="819">
          <cell r="C819">
            <v>8</v>
          </cell>
          <cell r="U819" t="str">
            <v>Ibu Rumah Tangga</v>
          </cell>
        </row>
        <row r="820">
          <cell r="C820">
            <v>8</v>
          </cell>
          <cell r="U820" t="str">
            <v>Petani</v>
          </cell>
        </row>
        <row r="821">
          <cell r="C821">
            <v>8</v>
          </cell>
          <cell r="U821" t="str">
            <v>Petani</v>
          </cell>
        </row>
        <row r="822">
          <cell r="C822">
            <v>8</v>
          </cell>
          <cell r="U822" t="str">
            <v>Ibu Rumah Tangga</v>
          </cell>
        </row>
        <row r="823">
          <cell r="C823">
            <v>8</v>
          </cell>
          <cell r="U823" t="str">
            <v>Petani</v>
          </cell>
        </row>
        <row r="824">
          <cell r="C824">
            <v>8</v>
          </cell>
          <cell r="U824" t="str">
            <v>Ibu Rumah Tangga</v>
          </cell>
        </row>
        <row r="825">
          <cell r="C825">
            <v>8</v>
          </cell>
          <cell r="U825" t="str">
            <v>Petani</v>
          </cell>
        </row>
        <row r="826">
          <cell r="C826">
            <v>8</v>
          </cell>
          <cell r="U826" t="str">
            <v>Ibu Rumah Tangga</v>
          </cell>
        </row>
        <row r="827">
          <cell r="C827">
            <v>8</v>
          </cell>
          <cell r="U827" t="str">
            <v>Wiraswasta</v>
          </cell>
        </row>
        <row r="828">
          <cell r="C828">
            <v>8</v>
          </cell>
          <cell r="U828" t="str">
            <v>Ibu Rumah Tangga</v>
          </cell>
        </row>
        <row r="829">
          <cell r="C829">
            <v>8</v>
          </cell>
          <cell r="U829" t="str">
            <v>Pelajar</v>
          </cell>
        </row>
        <row r="830">
          <cell r="C830">
            <v>8</v>
          </cell>
          <cell r="U830" t="str">
            <v>Belum Bekerja</v>
          </cell>
        </row>
        <row r="831">
          <cell r="C831">
            <v>8</v>
          </cell>
          <cell r="U831" t="str">
            <v>Wiraswasta</v>
          </cell>
        </row>
        <row r="832">
          <cell r="C832">
            <v>8</v>
          </cell>
          <cell r="U832" t="str">
            <v>Ibu Rumah Tangga</v>
          </cell>
        </row>
        <row r="833">
          <cell r="C833">
            <v>8</v>
          </cell>
          <cell r="U833" t="str">
            <v>Pelajar</v>
          </cell>
        </row>
        <row r="834">
          <cell r="C834">
            <v>8</v>
          </cell>
          <cell r="U834" t="str">
            <v>Pelajar</v>
          </cell>
        </row>
        <row r="835">
          <cell r="C835">
            <v>8</v>
          </cell>
          <cell r="U835" t="str">
            <v>Wiraswasta</v>
          </cell>
        </row>
        <row r="836">
          <cell r="C836">
            <v>8</v>
          </cell>
          <cell r="U836" t="str">
            <v>Ibu Rumah Tangga</v>
          </cell>
        </row>
        <row r="837">
          <cell r="C837">
            <v>8</v>
          </cell>
          <cell r="U837" t="str">
            <v>Petani</v>
          </cell>
        </row>
        <row r="838">
          <cell r="C838">
            <v>8</v>
          </cell>
          <cell r="U838" t="str">
            <v>Ibu Rumah Tangga</v>
          </cell>
        </row>
        <row r="839">
          <cell r="C839">
            <v>8</v>
          </cell>
          <cell r="U839" t="str">
            <v>Wiraswasta</v>
          </cell>
        </row>
        <row r="840">
          <cell r="C840">
            <v>8</v>
          </cell>
          <cell r="U840" t="str">
            <v>Tidak Mempunyai Pekerjaan Tetap</v>
          </cell>
        </row>
        <row r="841">
          <cell r="C841">
            <v>8</v>
          </cell>
          <cell r="U841" t="str">
            <v>Pelajar</v>
          </cell>
        </row>
        <row r="842">
          <cell r="C842">
            <v>8</v>
          </cell>
          <cell r="U842" t="str">
            <v>Pelajar</v>
          </cell>
        </row>
        <row r="843">
          <cell r="C843">
            <v>8</v>
          </cell>
          <cell r="U843" t="str">
            <v>Pelajar</v>
          </cell>
        </row>
        <row r="844">
          <cell r="C844">
            <v>8</v>
          </cell>
          <cell r="U844" t="str">
            <v>Wiraswasta</v>
          </cell>
        </row>
        <row r="845">
          <cell r="C845">
            <v>8</v>
          </cell>
          <cell r="U845" t="str">
            <v>Wiraswasta</v>
          </cell>
        </row>
        <row r="846">
          <cell r="C846">
            <v>8</v>
          </cell>
          <cell r="U846" t="str">
            <v>Belum Bekerja</v>
          </cell>
        </row>
        <row r="847">
          <cell r="C847">
            <v>8</v>
          </cell>
          <cell r="U847" t="str">
            <v>Petani</v>
          </cell>
        </row>
        <row r="848">
          <cell r="C848">
            <v>8</v>
          </cell>
          <cell r="U848" t="str">
            <v>Ibu Rumah Tangga</v>
          </cell>
        </row>
        <row r="849">
          <cell r="C849">
            <v>8</v>
          </cell>
          <cell r="U849" t="str">
            <v>Belum Bekerja</v>
          </cell>
        </row>
        <row r="850">
          <cell r="C850">
            <v>8</v>
          </cell>
          <cell r="U850" t="str">
            <v>Petani</v>
          </cell>
        </row>
        <row r="851">
          <cell r="C851">
            <v>8</v>
          </cell>
          <cell r="U851" t="str">
            <v>Ibu Rumah Tangga</v>
          </cell>
        </row>
        <row r="852">
          <cell r="C852">
            <v>8</v>
          </cell>
          <cell r="U852" t="str">
            <v>Perawat swasta</v>
          </cell>
        </row>
        <row r="853">
          <cell r="C853">
            <v>8</v>
          </cell>
          <cell r="U853" t="str">
            <v>Petani</v>
          </cell>
        </row>
        <row r="854">
          <cell r="C854">
            <v>8</v>
          </cell>
          <cell r="U854" t="str">
            <v>Ibu Rumah Tangga</v>
          </cell>
        </row>
        <row r="855">
          <cell r="C855">
            <v>8</v>
          </cell>
          <cell r="U855" t="str">
            <v>Perawat swasta</v>
          </cell>
        </row>
        <row r="856">
          <cell r="C856">
            <v>8</v>
          </cell>
          <cell r="U856" t="str">
            <v>Ibu Rumah Tangga</v>
          </cell>
        </row>
        <row r="857">
          <cell r="C857">
            <v>8</v>
          </cell>
          <cell r="U857" t="str">
            <v>Petani</v>
          </cell>
        </row>
        <row r="858">
          <cell r="C858">
            <v>8</v>
          </cell>
          <cell r="U858" t="str">
            <v>Ibu Rumah Tangga</v>
          </cell>
        </row>
        <row r="859">
          <cell r="C859">
            <v>8</v>
          </cell>
          <cell r="U859" t="str">
            <v>Petani</v>
          </cell>
        </row>
        <row r="860">
          <cell r="C860">
            <v>8</v>
          </cell>
          <cell r="U860" t="str">
            <v>Pelajar</v>
          </cell>
        </row>
        <row r="861">
          <cell r="C861">
            <v>8</v>
          </cell>
          <cell r="U861" t="str">
            <v>Pelajar</v>
          </cell>
        </row>
        <row r="862">
          <cell r="C862">
            <v>8</v>
          </cell>
          <cell r="U862" t="str">
            <v>Petani</v>
          </cell>
        </row>
        <row r="863">
          <cell r="C863">
            <v>8</v>
          </cell>
          <cell r="U863" t="str">
            <v>Ibu Rumah Tangga</v>
          </cell>
        </row>
        <row r="864">
          <cell r="C864">
            <v>8</v>
          </cell>
          <cell r="U864" t="str">
            <v>Pelajar</v>
          </cell>
        </row>
        <row r="865">
          <cell r="C865">
            <v>8</v>
          </cell>
          <cell r="U865" t="str">
            <v>Pelajar</v>
          </cell>
        </row>
        <row r="866">
          <cell r="C866">
            <v>8</v>
          </cell>
          <cell r="U866" t="str">
            <v>Wiraswasta</v>
          </cell>
        </row>
        <row r="867">
          <cell r="C867">
            <v>8</v>
          </cell>
          <cell r="U867" t="str">
            <v>Ibu Rumah Tangga</v>
          </cell>
        </row>
        <row r="868">
          <cell r="C868">
            <v>8</v>
          </cell>
          <cell r="U868" t="str">
            <v>Pelajar</v>
          </cell>
        </row>
        <row r="869">
          <cell r="C869">
            <v>8</v>
          </cell>
          <cell r="U869" t="str">
            <v>Belum Bekerja</v>
          </cell>
        </row>
        <row r="870">
          <cell r="C870">
            <v>8</v>
          </cell>
          <cell r="U870" t="str">
            <v>Petani</v>
          </cell>
        </row>
        <row r="871">
          <cell r="C871">
            <v>8</v>
          </cell>
          <cell r="U871" t="str">
            <v>Ibu Rumah Tangga</v>
          </cell>
        </row>
        <row r="872">
          <cell r="C872">
            <v>8</v>
          </cell>
          <cell r="U872" t="str">
            <v>Ibu Rumah Tangga</v>
          </cell>
        </row>
        <row r="873">
          <cell r="C873">
            <v>8</v>
          </cell>
          <cell r="U873" t="str">
            <v>Wiraswasta</v>
          </cell>
        </row>
        <row r="874">
          <cell r="C874">
            <v>8</v>
          </cell>
          <cell r="U874" t="str">
            <v>Wiraswasta</v>
          </cell>
        </row>
        <row r="875">
          <cell r="C875">
            <v>8</v>
          </cell>
          <cell r="U875" t="str">
            <v>POLRI</v>
          </cell>
        </row>
        <row r="876">
          <cell r="C876">
            <v>8</v>
          </cell>
          <cell r="U876" t="str">
            <v>Karyawan Perusahaan Swasta</v>
          </cell>
        </row>
        <row r="877">
          <cell r="C877">
            <v>8</v>
          </cell>
          <cell r="U877" t="str">
            <v>Ibu Rumah Tangga</v>
          </cell>
        </row>
        <row r="878">
          <cell r="C878">
            <v>8</v>
          </cell>
          <cell r="U878" t="str">
            <v>Karyawan Perusahaan Swasta</v>
          </cell>
        </row>
        <row r="879">
          <cell r="C879">
            <v>9</v>
          </cell>
          <cell r="U879" t="str">
            <v>Petani</v>
          </cell>
        </row>
        <row r="880">
          <cell r="C880">
            <v>9</v>
          </cell>
          <cell r="U880" t="str">
            <v>Ibu Rumah Tangga</v>
          </cell>
        </row>
        <row r="881">
          <cell r="C881">
            <v>9</v>
          </cell>
          <cell r="U881" t="str">
            <v>Petani</v>
          </cell>
        </row>
        <row r="882">
          <cell r="C882">
            <v>9</v>
          </cell>
          <cell r="U882" t="str">
            <v>Ibu Rumah Tangga</v>
          </cell>
        </row>
        <row r="883">
          <cell r="C883">
            <v>9</v>
          </cell>
          <cell r="U883" t="str">
            <v>Pelajar</v>
          </cell>
        </row>
        <row r="884">
          <cell r="C884">
            <v>9</v>
          </cell>
          <cell r="U884" t="str">
            <v>Petani</v>
          </cell>
        </row>
        <row r="885">
          <cell r="C885">
            <v>9</v>
          </cell>
          <cell r="U885" t="str">
            <v>Wiraswasta</v>
          </cell>
        </row>
        <row r="886">
          <cell r="C886">
            <v>9</v>
          </cell>
          <cell r="U886" t="str">
            <v>Pelajar</v>
          </cell>
        </row>
        <row r="887">
          <cell r="C887">
            <v>9</v>
          </cell>
          <cell r="U887" t="str">
            <v>Pelajar</v>
          </cell>
        </row>
        <row r="888">
          <cell r="C888">
            <v>9</v>
          </cell>
          <cell r="U888" t="str">
            <v>Karyawan Honorer</v>
          </cell>
        </row>
        <row r="889">
          <cell r="C889">
            <v>9</v>
          </cell>
          <cell r="U889" t="str">
            <v>Pegawai Negeri Sipil</v>
          </cell>
        </row>
        <row r="890">
          <cell r="C890">
            <v>9</v>
          </cell>
          <cell r="U890" t="str">
            <v>Pelajar</v>
          </cell>
        </row>
        <row r="891">
          <cell r="C891">
            <v>9</v>
          </cell>
          <cell r="U891" t="str">
            <v>Petani</v>
          </cell>
        </row>
        <row r="892">
          <cell r="C892">
            <v>9</v>
          </cell>
          <cell r="U892" t="str">
            <v>Ibu Rumah Tangga</v>
          </cell>
        </row>
        <row r="893">
          <cell r="C893">
            <v>9</v>
          </cell>
          <cell r="U893" t="str">
            <v>Pelajar</v>
          </cell>
        </row>
        <row r="894">
          <cell r="C894">
            <v>9</v>
          </cell>
          <cell r="U894" t="str">
            <v>Pelajar</v>
          </cell>
        </row>
        <row r="895">
          <cell r="C895">
            <v>9</v>
          </cell>
          <cell r="U895" t="str">
            <v>Petani</v>
          </cell>
        </row>
        <row r="896">
          <cell r="C896">
            <v>9</v>
          </cell>
          <cell r="U896" t="str">
            <v>Ibu Rumah Tangga</v>
          </cell>
        </row>
        <row r="897">
          <cell r="C897">
            <v>9</v>
          </cell>
          <cell r="U897" t="str">
            <v>Wiraswasta</v>
          </cell>
        </row>
        <row r="898">
          <cell r="C898">
            <v>9</v>
          </cell>
          <cell r="U898" t="str">
            <v>Karyawan Perusahaan Swasta</v>
          </cell>
        </row>
        <row r="899">
          <cell r="C899">
            <v>9</v>
          </cell>
          <cell r="U899" t="str">
            <v>Wiraswasta</v>
          </cell>
        </row>
        <row r="900">
          <cell r="C900">
            <v>9</v>
          </cell>
          <cell r="U900" t="str">
            <v>Ibu Rumah Tangga</v>
          </cell>
        </row>
        <row r="901">
          <cell r="C901">
            <v>9</v>
          </cell>
          <cell r="U901" t="str">
            <v>Belum Bekerja</v>
          </cell>
        </row>
        <row r="902">
          <cell r="C902">
            <v>9</v>
          </cell>
          <cell r="U902" t="str">
            <v>Petani</v>
          </cell>
        </row>
        <row r="903">
          <cell r="C903">
            <v>9</v>
          </cell>
          <cell r="U903" t="str">
            <v>Ibu Rumah Tangga</v>
          </cell>
        </row>
        <row r="904">
          <cell r="C904">
            <v>9</v>
          </cell>
          <cell r="U904" t="str">
            <v>Petani</v>
          </cell>
        </row>
        <row r="905">
          <cell r="C905">
            <v>9</v>
          </cell>
          <cell r="U905" t="str">
            <v>Jasa pengobatan alternatif</v>
          </cell>
        </row>
        <row r="906">
          <cell r="C906">
            <v>9</v>
          </cell>
          <cell r="U906" t="str">
            <v>Pelajar</v>
          </cell>
        </row>
        <row r="907">
          <cell r="C907">
            <v>9</v>
          </cell>
          <cell r="U907" t="str">
            <v>Petani</v>
          </cell>
        </row>
        <row r="908">
          <cell r="C908">
            <v>9</v>
          </cell>
          <cell r="U908" t="str">
            <v>Ibu Rumah Tangga</v>
          </cell>
        </row>
        <row r="909">
          <cell r="C909">
            <v>9</v>
          </cell>
          <cell r="U909" t="str">
            <v>Ibu Rumah Tangga</v>
          </cell>
        </row>
        <row r="910">
          <cell r="C910">
            <v>9</v>
          </cell>
          <cell r="U910" t="str">
            <v>Ibu Rumah Tangga</v>
          </cell>
        </row>
        <row r="911">
          <cell r="C911">
            <v>9</v>
          </cell>
          <cell r="U911" t="str">
            <v>Petani</v>
          </cell>
        </row>
        <row r="912">
          <cell r="C912">
            <v>9</v>
          </cell>
          <cell r="U912" t="str">
            <v>Petani</v>
          </cell>
        </row>
        <row r="913">
          <cell r="C913">
            <v>9</v>
          </cell>
          <cell r="U913" t="str">
            <v>Wiraswasta</v>
          </cell>
        </row>
        <row r="914">
          <cell r="C914">
            <v>9</v>
          </cell>
          <cell r="U914" t="str">
            <v>Wiraswasta</v>
          </cell>
        </row>
        <row r="915">
          <cell r="C915">
            <v>9</v>
          </cell>
          <cell r="U915" t="str">
            <v>Belum Bekerja</v>
          </cell>
        </row>
        <row r="916">
          <cell r="C916">
            <v>9</v>
          </cell>
          <cell r="U916" t="str">
            <v>Ibu Rumah Tangga</v>
          </cell>
        </row>
        <row r="917">
          <cell r="C917">
            <v>9</v>
          </cell>
          <cell r="U917" t="str">
            <v>Pelajar</v>
          </cell>
        </row>
        <row r="918">
          <cell r="C918">
            <v>9</v>
          </cell>
          <cell r="U918" t="str">
            <v>Petani</v>
          </cell>
        </row>
        <row r="919">
          <cell r="C919">
            <v>9</v>
          </cell>
          <cell r="U919" t="str">
            <v>Ibu Rumah Tangga</v>
          </cell>
        </row>
        <row r="920">
          <cell r="C920">
            <v>9</v>
          </cell>
          <cell r="U920" t="str">
            <v>Pelajar</v>
          </cell>
        </row>
        <row r="921">
          <cell r="C921">
            <v>9</v>
          </cell>
          <cell r="U921" t="str">
            <v>Wiraswasta</v>
          </cell>
        </row>
        <row r="922">
          <cell r="C922">
            <v>9</v>
          </cell>
          <cell r="U922" t="str">
            <v>Pegawai Negeri Sipil</v>
          </cell>
        </row>
        <row r="923">
          <cell r="C923">
            <v>9</v>
          </cell>
          <cell r="U923" t="str">
            <v>Pelajar</v>
          </cell>
        </row>
        <row r="924">
          <cell r="C924">
            <v>9</v>
          </cell>
          <cell r="U924" t="str">
            <v>Pelajar</v>
          </cell>
        </row>
        <row r="925">
          <cell r="C925">
            <v>9</v>
          </cell>
          <cell r="U925" t="str">
            <v>Petani</v>
          </cell>
        </row>
        <row r="926">
          <cell r="C926">
            <v>9</v>
          </cell>
          <cell r="U926" t="str">
            <v>Ibu Rumah Tangga</v>
          </cell>
        </row>
        <row r="927">
          <cell r="C927">
            <v>9</v>
          </cell>
          <cell r="U927" t="str">
            <v>Pelajar</v>
          </cell>
        </row>
        <row r="928">
          <cell r="C928">
            <v>9</v>
          </cell>
          <cell r="U928" t="str">
            <v>Petani</v>
          </cell>
        </row>
        <row r="929">
          <cell r="C929">
            <v>9</v>
          </cell>
          <cell r="U929" t="str">
            <v>Ibu Rumah Tangga</v>
          </cell>
        </row>
        <row r="930">
          <cell r="C930">
            <v>9</v>
          </cell>
          <cell r="U930" t="str">
            <v>Petani</v>
          </cell>
        </row>
        <row r="931">
          <cell r="C931">
            <v>9</v>
          </cell>
          <cell r="U931" t="str">
            <v>Ibu Rumah Tangga</v>
          </cell>
        </row>
        <row r="932">
          <cell r="C932">
            <v>9</v>
          </cell>
          <cell r="U932" t="str">
            <v>Pelajar</v>
          </cell>
        </row>
        <row r="933">
          <cell r="C933">
            <v>9</v>
          </cell>
          <cell r="U933" t="str">
            <v>Belum Bekerja</v>
          </cell>
        </row>
        <row r="934">
          <cell r="C934">
            <v>9</v>
          </cell>
          <cell r="U934" t="str">
            <v>Petani</v>
          </cell>
        </row>
        <row r="935">
          <cell r="C935">
            <v>9</v>
          </cell>
          <cell r="U935" t="str">
            <v>Ibu Rumah Tangga</v>
          </cell>
        </row>
        <row r="936">
          <cell r="C936">
            <v>9</v>
          </cell>
          <cell r="U936" t="str">
            <v>Wiraswasta</v>
          </cell>
        </row>
        <row r="937">
          <cell r="C937">
            <v>9</v>
          </cell>
          <cell r="U937" t="str">
            <v>Perangkat Desa</v>
          </cell>
        </row>
        <row r="938">
          <cell r="C938">
            <v>9</v>
          </cell>
          <cell r="U938" t="str">
            <v>Petani</v>
          </cell>
        </row>
        <row r="939">
          <cell r="C939">
            <v>9</v>
          </cell>
          <cell r="U939" t="str">
            <v>Ibu Rumah Tangga</v>
          </cell>
        </row>
        <row r="940">
          <cell r="C940">
            <v>9</v>
          </cell>
          <cell r="U940" t="str">
            <v>Wiraswasta</v>
          </cell>
        </row>
        <row r="941">
          <cell r="C941">
            <v>9</v>
          </cell>
          <cell r="U941" t="str">
            <v>Pegawai Negeri Sipil</v>
          </cell>
        </row>
        <row r="942">
          <cell r="C942">
            <v>9</v>
          </cell>
          <cell r="U942" t="str">
            <v>Petani</v>
          </cell>
        </row>
        <row r="943">
          <cell r="C943">
            <v>9</v>
          </cell>
          <cell r="U943" t="str">
            <v>Ibu Rumah Tangga</v>
          </cell>
        </row>
        <row r="944">
          <cell r="C944">
            <v>9</v>
          </cell>
          <cell r="U944" t="str">
            <v>Pelajar</v>
          </cell>
        </row>
        <row r="945">
          <cell r="C945">
            <v>9</v>
          </cell>
          <cell r="U945" t="str">
            <v>Pelajar</v>
          </cell>
        </row>
        <row r="946">
          <cell r="C946">
            <v>9</v>
          </cell>
          <cell r="U946" t="str">
            <v>Petani</v>
          </cell>
        </row>
        <row r="947">
          <cell r="C947">
            <v>9</v>
          </cell>
          <cell r="U947" t="str">
            <v>Tidak Mempunyai Pekerjaan Tetap</v>
          </cell>
        </row>
        <row r="948">
          <cell r="C948">
            <v>9</v>
          </cell>
          <cell r="U948" t="str">
            <v>Petani</v>
          </cell>
        </row>
        <row r="949">
          <cell r="C949">
            <v>9</v>
          </cell>
          <cell r="U949" t="str">
            <v>Ibu Rumah Tangga</v>
          </cell>
        </row>
        <row r="950">
          <cell r="C950">
            <v>9</v>
          </cell>
          <cell r="U950" t="str">
            <v>TNI</v>
          </cell>
        </row>
        <row r="951">
          <cell r="C951">
            <v>9</v>
          </cell>
          <cell r="U951" t="str">
            <v>Pelajar</v>
          </cell>
        </row>
        <row r="952">
          <cell r="C952">
            <v>9</v>
          </cell>
          <cell r="U952" t="str">
            <v>Petani</v>
          </cell>
        </row>
        <row r="953">
          <cell r="C953">
            <v>9</v>
          </cell>
          <cell r="U953" t="str">
            <v>Ibu Rumah Tangga</v>
          </cell>
        </row>
        <row r="954">
          <cell r="C954">
            <v>9</v>
          </cell>
          <cell r="U954" t="str">
            <v>Pelajar</v>
          </cell>
        </row>
        <row r="955">
          <cell r="C955">
            <v>9</v>
          </cell>
          <cell r="U955" t="str">
            <v>Petani</v>
          </cell>
        </row>
        <row r="956">
          <cell r="C956">
            <v>9</v>
          </cell>
          <cell r="U956" t="str">
            <v>Ibu Rumah Tangga</v>
          </cell>
        </row>
        <row r="957">
          <cell r="C957">
            <v>9</v>
          </cell>
          <cell r="U957" t="str">
            <v>Pelajar</v>
          </cell>
        </row>
        <row r="958">
          <cell r="C958">
            <v>9</v>
          </cell>
          <cell r="U958" t="str">
            <v>Wiraswasta</v>
          </cell>
        </row>
        <row r="959">
          <cell r="C959">
            <v>9</v>
          </cell>
          <cell r="U959" t="str">
            <v>Pegawai Negeri Sipil</v>
          </cell>
        </row>
        <row r="960">
          <cell r="C960">
            <v>9</v>
          </cell>
          <cell r="U960" t="str">
            <v>Pelajar</v>
          </cell>
        </row>
        <row r="961">
          <cell r="C961">
            <v>9</v>
          </cell>
          <cell r="U961" t="str">
            <v>Petani</v>
          </cell>
        </row>
        <row r="962">
          <cell r="C962">
            <v>9</v>
          </cell>
          <cell r="U962" t="str">
            <v>Ibu Rumah Tangga</v>
          </cell>
        </row>
        <row r="963">
          <cell r="C963">
            <v>9</v>
          </cell>
          <cell r="U963" t="str">
            <v>Pelajar</v>
          </cell>
        </row>
        <row r="964">
          <cell r="C964">
            <v>9</v>
          </cell>
          <cell r="U964" t="str">
            <v>Pelajar</v>
          </cell>
        </row>
        <row r="965">
          <cell r="C965">
            <v>9</v>
          </cell>
          <cell r="U965" t="str">
            <v>Wiraswasta</v>
          </cell>
        </row>
        <row r="966">
          <cell r="C966">
            <v>9</v>
          </cell>
          <cell r="U966" t="str">
            <v>Karyawan Honorer</v>
          </cell>
        </row>
        <row r="967">
          <cell r="C967">
            <v>9</v>
          </cell>
          <cell r="U967" t="str">
            <v>Belum Bekerja</v>
          </cell>
        </row>
        <row r="968">
          <cell r="C968">
            <v>9</v>
          </cell>
          <cell r="U968" t="str">
            <v>Petani</v>
          </cell>
        </row>
        <row r="969">
          <cell r="C969">
            <v>9</v>
          </cell>
          <cell r="U969" t="str">
            <v>Ibu Rumah Tangga</v>
          </cell>
        </row>
        <row r="970">
          <cell r="C970">
            <v>9</v>
          </cell>
          <cell r="U970" t="str">
            <v>Pelajar</v>
          </cell>
        </row>
        <row r="971">
          <cell r="C971">
            <v>9</v>
          </cell>
          <cell r="U971" t="str">
            <v>Ibu Rumah Tangga</v>
          </cell>
        </row>
        <row r="972">
          <cell r="C972">
            <v>9</v>
          </cell>
          <cell r="U972" t="str">
            <v>Petani</v>
          </cell>
        </row>
        <row r="973">
          <cell r="C973">
            <v>9</v>
          </cell>
          <cell r="U973" t="str">
            <v>Petani</v>
          </cell>
        </row>
        <row r="974">
          <cell r="C974">
            <v>9</v>
          </cell>
          <cell r="U974" t="str">
            <v>Pelajar</v>
          </cell>
        </row>
        <row r="975">
          <cell r="C975">
            <v>9</v>
          </cell>
          <cell r="U975" t="str">
            <v>Petani</v>
          </cell>
        </row>
        <row r="976">
          <cell r="C976">
            <v>9</v>
          </cell>
          <cell r="U976" t="str">
            <v>Ibu Rumah Tangga</v>
          </cell>
        </row>
        <row r="977">
          <cell r="C977">
            <v>9</v>
          </cell>
          <cell r="U977" t="str">
            <v>Pelajar</v>
          </cell>
        </row>
        <row r="978">
          <cell r="C978">
            <v>9</v>
          </cell>
          <cell r="U978" t="str">
            <v>Petani</v>
          </cell>
        </row>
        <row r="979">
          <cell r="C979">
            <v>9</v>
          </cell>
          <cell r="U979" t="str">
            <v>Ibu Rumah Tangga</v>
          </cell>
        </row>
        <row r="980">
          <cell r="C980">
            <v>9</v>
          </cell>
          <cell r="U980" t="str">
            <v>Pelajar</v>
          </cell>
        </row>
        <row r="981">
          <cell r="C981">
            <v>9</v>
          </cell>
          <cell r="U981" t="str">
            <v>Petani</v>
          </cell>
        </row>
        <row r="982">
          <cell r="C982">
            <v>9</v>
          </cell>
          <cell r="U982" t="str">
            <v>Ibu Rumah Tangga</v>
          </cell>
        </row>
        <row r="983">
          <cell r="C983">
            <v>9</v>
          </cell>
          <cell r="U983" t="str">
            <v>Petani</v>
          </cell>
        </row>
        <row r="984">
          <cell r="C984">
            <v>9</v>
          </cell>
          <cell r="U984" t="str">
            <v>Wiraswasta</v>
          </cell>
        </row>
        <row r="985">
          <cell r="C985">
            <v>10</v>
          </cell>
          <cell r="U985" t="str">
            <v>Petani</v>
          </cell>
        </row>
        <row r="986">
          <cell r="C986">
            <v>10</v>
          </cell>
          <cell r="U986" t="str">
            <v>Ibu Rumah Tangga</v>
          </cell>
        </row>
        <row r="987">
          <cell r="C987">
            <v>10</v>
          </cell>
          <cell r="U987" t="str">
            <v>Wiraswasta</v>
          </cell>
        </row>
        <row r="988">
          <cell r="C988">
            <v>10</v>
          </cell>
          <cell r="U988" t="str">
            <v>Petani</v>
          </cell>
        </row>
        <row r="989">
          <cell r="C989">
            <v>10</v>
          </cell>
          <cell r="U989" t="str">
            <v>Ibu Rumah Tangga</v>
          </cell>
        </row>
        <row r="990">
          <cell r="C990">
            <v>10</v>
          </cell>
          <cell r="U990" t="str">
            <v>Petani</v>
          </cell>
        </row>
        <row r="991">
          <cell r="C991">
            <v>10</v>
          </cell>
          <cell r="U991" t="str">
            <v>Ibu Rumah Tangga</v>
          </cell>
        </row>
        <row r="992">
          <cell r="C992">
            <v>10</v>
          </cell>
          <cell r="U992" t="str">
            <v>Pelajar</v>
          </cell>
        </row>
        <row r="993">
          <cell r="C993">
            <v>10</v>
          </cell>
          <cell r="U993" t="str">
            <v>Petani</v>
          </cell>
        </row>
        <row r="994">
          <cell r="C994">
            <v>10</v>
          </cell>
          <cell r="U994" t="str">
            <v>Ibu Rumah Tangga</v>
          </cell>
        </row>
        <row r="995">
          <cell r="C995">
            <v>10</v>
          </cell>
          <cell r="U995" t="str">
            <v>Pelajar</v>
          </cell>
        </row>
        <row r="996">
          <cell r="C996">
            <v>10</v>
          </cell>
          <cell r="U996" t="str">
            <v>Pelajar</v>
          </cell>
        </row>
        <row r="997">
          <cell r="C997">
            <v>10</v>
          </cell>
          <cell r="U997" t="str">
            <v>Petani</v>
          </cell>
        </row>
        <row r="998">
          <cell r="C998">
            <v>10</v>
          </cell>
          <cell r="U998" t="str">
            <v>Ibu Rumah Tangga</v>
          </cell>
        </row>
        <row r="999">
          <cell r="C999">
            <v>10</v>
          </cell>
          <cell r="U999" t="str">
            <v>Belum Bekerja</v>
          </cell>
        </row>
        <row r="1000">
          <cell r="C1000">
            <v>10</v>
          </cell>
          <cell r="U1000" t="str">
            <v>Petani</v>
          </cell>
        </row>
        <row r="1001">
          <cell r="C1001">
            <v>10</v>
          </cell>
          <cell r="U1001" t="str">
            <v>Ibu Rumah Tangga</v>
          </cell>
        </row>
        <row r="1002">
          <cell r="C1002">
            <v>10</v>
          </cell>
          <cell r="U1002" t="str">
            <v>Tidak Mempunyai Pekerjaan Tetap</v>
          </cell>
        </row>
        <row r="1003">
          <cell r="C1003">
            <v>10</v>
          </cell>
          <cell r="U1003" t="str">
            <v>Pelajar</v>
          </cell>
        </row>
        <row r="1004">
          <cell r="C1004">
            <v>10</v>
          </cell>
          <cell r="U1004" t="str">
            <v>Pelajar</v>
          </cell>
        </row>
        <row r="1005">
          <cell r="C1005">
            <v>10</v>
          </cell>
          <cell r="U1005" t="str">
            <v>Petani</v>
          </cell>
        </row>
        <row r="1006">
          <cell r="C1006">
            <v>10</v>
          </cell>
          <cell r="U1006" t="str">
            <v>Ibu Rumah Tangga</v>
          </cell>
        </row>
        <row r="1007">
          <cell r="C1007">
            <v>10</v>
          </cell>
          <cell r="U1007" t="str">
            <v>Pelajar</v>
          </cell>
        </row>
        <row r="1008">
          <cell r="C1008">
            <v>10</v>
          </cell>
          <cell r="U1008" t="str">
            <v>Petani</v>
          </cell>
        </row>
        <row r="1009">
          <cell r="C1009">
            <v>10</v>
          </cell>
          <cell r="U1009" t="str">
            <v>Ibu Rumah Tangga</v>
          </cell>
        </row>
        <row r="1010">
          <cell r="C1010">
            <v>10</v>
          </cell>
          <cell r="U1010" t="str">
            <v>Pelajar</v>
          </cell>
        </row>
        <row r="1011">
          <cell r="C1011">
            <v>10</v>
          </cell>
          <cell r="U1011" t="str">
            <v>Petani</v>
          </cell>
        </row>
        <row r="1012">
          <cell r="C1012">
            <v>10</v>
          </cell>
          <cell r="U1012" t="str">
            <v>Ibu Rumah Tangga</v>
          </cell>
        </row>
        <row r="1013">
          <cell r="C1013">
            <v>10</v>
          </cell>
          <cell r="U1013" t="str">
            <v>Karyawan Honorer</v>
          </cell>
        </row>
        <row r="1014">
          <cell r="C1014">
            <v>10</v>
          </cell>
          <cell r="U1014" t="str">
            <v>Petani</v>
          </cell>
        </row>
        <row r="1015">
          <cell r="C1015">
            <v>10</v>
          </cell>
          <cell r="U1015" t="str">
            <v>Ibu Rumah Tangga</v>
          </cell>
        </row>
        <row r="1016">
          <cell r="C1016">
            <v>10</v>
          </cell>
          <cell r="U1016" t="str">
            <v>Pelajar</v>
          </cell>
        </row>
        <row r="1017">
          <cell r="C1017">
            <v>10</v>
          </cell>
          <cell r="U1017" t="str">
            <v>Belum Bekerja</v>
          </cell>
        </row>
        <row r="1018">
          <cell r="C1018">
            <v>10</v>
          </cell>
          <cell r="U1018" t="str">
            <v>Petani</v>
          </cell>
        </row>
        <row r="1019">
          <cell r="C1019">
            <v>10</v>
          </cell>
          <cell r="U1019" t="str">
            <v>Ibu Rumah Tangga</v>
          </cell>
        </row>
        <row r="1020">
          <cell r="C1020">
            <v>10</v>
          </cell>
          <cell r="U1020" t="str">
            <v>Belum Bekerja</v>
          </cell>
        </row>
        <row r="1021">
          <cell r="C1021">
            <v>10</v>
          </cell>
          <cell r="U1021" t="str">
            <v>Petani</v>
          </cell>
        </row>
        <row r="1022">
          <cell r="C1022">
            <v>10</v>
          </cell>
          <cell r="U1022" t="str">
            <v>Ibu Rumah Tangga</v>
          </cell>
        </row>
        <row r="1023">
          <cell r="C1023">
            <v>10</v>
          </cell>
          <cell r="U1023" t="str">
            <v>Petani</v>
          </cell>
        </row>
        <row r="1024">
          <cell r="C1024">
            <v>10</v>
          </cell>
          <cell r="U1024" t="str">
            <v>Wiraswasta</v>
          </cell>
        </row>
        <row r="1025">
          <cell r="C1025">
            <v>10</v>
          </cell>
          <cell r="U1025" t="str">
            <v>Petani</v>
          </cell>
        </row>
        <row r="1026">
          <cell r="C1026">
            <v>10</v>
          </cell>
          <cell r="U1026" t="str">
            <v>Ibu Rumah Tangga</v>
          </cell>
        </row>
        <row r="1027">
          <cell r="C1027">
            <v>10</v>
          </cell>
          <cell r="U1027" t="str">
            <v>Pelajar</v>
          </cell>
        </row>
        <row r="1028">
          <cell r="C1028">
            <v>10</v>
          </cell>
          <cell r="U1028" t="str">
            <v>Ibu Rumah Tangga</v>
          </cell>
        </row>
        <row r="1029">
          <cell r="C1029">
            <v>10</v>
          </cell>
          <cell r="U1029" t="str">
            <v>Petani</v>
          </cell>
        </row>
        <row r="1030">
          <cell r="C1030">
            <v>10</v>
          </cell>
          <cell r="U1030" t="str">
            <v>Wiraswasta</v>
          </cell>
        </row>
        <row r="1031">
          <cell r="C1031">
            <v>10</v>
          </cell>
          <cell r="U1031" t="str">
            <v>Ibu Rumah Tangga</v>
          </cell>
        </row>
        <row r="1032">
          <cell r="C1032">
            <v>10</v>
          </cell>
          <cell r="U1032" t="str">
            <v>Petani</v>
          </cell>
        </row>
        <row r="1033">
          <cell r="C1033">
            <v>10</v>
          </cell>
          <cell r="U1033" t="str">
            <v>Petani</v>
          </cell>
        </row>
        <row r="1034">
          <cell r="C1034">
            <v>10</v>
          </cell>
          <cell r="U1034" t="str">
            <v>Pelajar</v>
          </cell>
        </row>
        <row r="1035">
          <cell r="C1035">
            <v>10</v>
          </cell>
          <cell r="U1035" t="str">
            <v>Ibu Rumah Tangga</v>
          </cell>
        </row>
        <row r="1036">
          <cell r="C1036">
            <v>10</v>
          </cell>
          <cell r="U1036" t="str">
            <v>Petani</v>
          </cell>
        </row>
        <row r="1037">
          <cell r="C1037">
            <v>10</v>
          </cell>
          <cell r="U1037" t="str">
            <v>Ibu Rumah Tangga</v>
          </cell>
        </row>
        <row r="1038">
          <cell r="C1038">
            <v>10</v>
          </cell>
          <cell r="U1038" t="str">
            <v>Pelajar</v>
          </cell>
        </row>
        <row r="1039">
          <cell r="C1039">
            <v>10</v>
          </cell>
          <cell r="U1039" t="str">
            <v>Pelajar</v>
          </cell>
        </row>
        <row r="1040">
          <cell r="C1040">
            <v>10</v>
          </cell>
          <cell r="U1040" t="str">
            <v>Pelajar</v>
          </cell>
        </row>
        <row r="1041">
          <cell r="C1041">
            <v>10</v>
          </cell>
          <cell r="U1041" t="str">
            <v>Perangkat Desa</v>
          </cell>
        </row>
        <row r="1042">
          <cell r="C1042">
            <v>10</v>
          </cell>
          <cell r="U1042" t="str">
            <v>Ibu Rumah Tangga</v>
          </cell>
        </row>
        <row r="1043">
          <cell r="C1043">
            <v>10</v>
          </cell>
          <cell r="U1043" t="str">
            <v>Pelajar</v>
          </cell>
        </row>
        <row r="1044">
          <cell r="C1044">
            <v>10</v>
          </cell>
          <cell r="U1044" t="str">
            <v>Petani</v>
          </cell>
        </row>
        <row r="1045">
          <cell r="C1045">
            <v>10</v>
          </cell>
          <cell r="U1045" t="str">
            <v>Ibu Rumah Tangga</v>
          </cell>
        </row>
        <row r="1046">
          <cell r="C1046">
            <v>10</v>
          </cell>
          <cell r="U1046" t="str">
            <v>Pelajar</v>
          </cell>
        </row>
        <row r="1047">
          <cell r="C1047">
            <v>10</v>
          </cell>
          <cell r="U1047" t="str">
            <v>Petani</v>
          </cell>
        </row>
        <row r="1048">
          <cell r="C1048">
            <v>10</v>
          </cell>
          <cell r="U1048" t="str">
            <v>Petani</v>
          </cell>
        </row>
        <row r="1049">
          <cell r="C1049">
            <v>10</v>
          </cell>
          <cell r="U1049" t="str">
            <v>Ibu Rumah Tangga</v>
          </cell>
        </row>
        <row r="1050">
          <cell r="C1050">
            <v>10</v>
          </cell>
          <cell r="U1050" t="str">
            <v>Pelajar</v>
          </cell>
        </row>
        <row r="1051">
          <cell r="C1051">
            <v>10</v>
          </cell>
          <cell r="U1051" t="str">
            <v>Petani</v>
          </cell>
        </row>
        <row r="1052">
          <cell r="C1052">
            <v>10</v>
          </cell>
          <cell r="U1052" t="str">
            <v>Ibu Rumah Tangga</v>
          </cell>
        </row>
        <row r="1053">
          <cell r="C1053">
            <v>10</v>
          </cell>
          <cell r="U1053" t="str">
            <v>Petani</v>
          </cell>
        </row>
        <row r="1054">
          <cell r="C1054">
            <v>10</v>
          </cell>
          <cell r="U1054" t="str">
            <v>Tidak Mempunyai Pekerjaan Tetap</v>
          </cell>
        </row>
        <row r="1055">
          <cell r="C1055">
            <v>10</v>
          </cell>
          <cell r="U1055" t="str">
            <v>Pelajar</v>
          </cell>
        </row>
        <row r="1056">
          <cell r="C1056">
            <v>10</v>
          </cell>
          <cell r="U1056" t="str">
            <v>Petani</v>
          </cell>
        </row>
        <row r="1057">
          <cell r="C1057">
            <v>10</v>
          </cell>
          <cell r="U1057" t="str">
            <v>Ibu Rumah Tangga</v>
          </cell>
        </row>
        <row r="1058">
          <cell r="C1058">
            <v>10</v>
          </cell>
          <cell r="U1058" t="str">
            <v>Petani</v>
          </cell>
        </row>
        <row r="1059">
          <cell r="C1059">
            <v>10</v>
          </cell>
          <cell r="U1059" t="str">
            <v>Petani</v>
          </cell>
        </row>
        <row r="1060">
          <cell r="C1060">
            <v>10</v>
          </cell>
          <cell r="U1060" t="str">
            <v>Ibu Rumah Tangga</v>
          </cell>
        </row>
        <row r="1061">
          <cell r="C1061">
            <v>10</v>
          </cell>
          <cell r="U1061" t="str">
            <v>Pelajar</v>
          </cell>
        </row>
        <row r="1062">
          <cell r="C1062">
            <v>11</v>
          </cell>
          <cell r="U1062" t="str">
            <v>Petani</v>
          </cell>
        </row>
        <row r="1063">
          <cell r="C1063">
            <v>11</v>
          </cell>
          <cell r="U1063" t="str">
            <v>Ibu Rumah Tangga</v>
          </cell>
        </row>
        <row r="1064">
          <cell r="C1064">
            <v>11</v>
          </cell>
          <cell r="U1064" t="str">
            <v>Pelajar</v>
          </cell>
        </row>
        <row r="1065">
          <cell r="C1065">
            <v>11</v>
          </cell>
          <cell r="U1065" t="str">
            <v>Petani</v>
          </cell>
        </row>
        <row r="1066">
          <cell r="C1066">
            <v>11</v>
          </cell>
          <cell r="U1066" t="str">
            <v>Ibu Rumah Tangga</v>
          </cell>
        </row>
        <row r="1067">
          <cell r="C1067">
            <v>11</v>
          </cell>
          <cell r="U1067" t="str">
            <v>Pelajar</v>
          </cell>
        </row>
        <row r="1068">
          <cell r="C1068">
            <v>11</v>
          </cell>
          <cell r="U1068" t="str">
            <v>Pelajar</v>
          </cell>
        </row>
        <row r="1069">
          <cell r="C1069">
            <v>11</v>
          </cell>
          <cell r="U1069" t="str">
            <v>Petani</v>
          </cell>
        </row>
        <row r="1070">
          <cell r="C1070">
            <v>11</v>
          </cell>
          <cell r="U1070" t="str">
            <v>Ibu Rumah Tangga</v>
          </cell>
        </row>
        <row r="1071">
          <cell r="C1071">
            <v>11</v>
          </cell>
          <cell r="U1071" t="str">
            <v>Tidak Mempunyai Pekerjaan Tetap</v>
          </cell>
        </row>
        <row r="1072">
          <cell r="C1072">
            <v>11</v>
          </cell>
          <cell r="U1072" t="str">
            <v>Pelajar</v>
          </cell>
        </row>
        <row r="1073">
          <cell r="C1073">
            <v>11</v>
          </cell>
          <cell r="U1073" t="str">
            <v>Pegawai Negeri Sipil</v>
          </cell>
        </row>
        <row r="1074">
          <cell r="C1074">
            <v>11</v>
          </cell>
          <cell r="U1074" t="str">
            <v>Pegawai Negeri Sipil</v>
          </cell>
        </row>
        <row r="1075">
          <cell r="C1075">
            <v>11</v>
          </cell>
          <cell r="U1075" t="str">
            <v>Pelajar</v>
          </cell>
        </row>
        <row r="1076">
          <cell r="C1076">
            <v>11</v>
          </cell>
          <cell r="U1076" t="str">
            <v>Petani</v>
          </cell>
        </row>
        <row r="1077">
          <cell r="C1077">
            <v>11</v>
          </cell>
          <cell r="U1077" t="str">
            <v>Petani</v>
          </cell>
        </row>
        <row r="1078">
          <cell r="C1078">
            <v>11</v>
          </cell>
          <cell r="U1078" t="str">
            <v>Ibu Rumah Tangga</v>
          </cell>
        </row>
        <row r="1079">
          <cell r="C1079">
            <v>11</v>
          </cell>
          <cell r="U1079" t="str">
            <v>Wiraswasta</v>
          </cell>
        </row>
        <row r="1080">
          <cell r="C1080">
            <v>11</v>
          </cell>
          <cell r="U1080" t="str">
            <v>Wiraswasta</v>
          </cell>
        </row>
        <row r="1081">
          <cell r="C1081">
            <v>11</v>
          </cell>
          <cell r="U1081" t="str">
            <v>Petani</v>
          </cell>
        </row>
        <row r="1082">
          <cell r="C1082">
            <v>11</v>
          </cell>
          <cell r="U1082" t="str">
            <v>Ibu Rumah Tangga</v>
          </cell>
        </row>
        <row r="1083">
          <cell r="C1083">
            <v>11</v>
          </cell>
          <cell r="U1083" t="str">
            <v>Petani</v>
          </cell>
        </row>
        <row r="1084">
          <cell r="C1084">
            <v>11</v>
          </cell>
          <cell r="U1084" t="str">
            <v>Wiraswasta</v>
          </cell>
        </row>
        <row r="1085">
          <cell r="C1085">
            <v>11</v>
          </cell>
          <cell r="U1085" t="str">
            <v>Ibu Rumah Tangga</v>
          </cell>
        </row>
        <row r="1086">
          <cell r="C1086">
            <v>11</v>
          </cell>
          <cell r="U1086" t="str">
            <v>Karyawan Honorer</v>
          </cell>
        </row>
        <row r="1087">
          <cell r="C1087">
            <v>11</v>
          </cell>
          <cell r="U1087" t="str">
            <v>Pelajar</v>
          </cell>
        </row>
        <row r="1088">
          <cell r="C1088">
            <v>11</v>
          </cell>
          <cell r="U1088" t="str">
            <v>Pelajar</v>
          </cell>
        </row>
        <row r="1089">
          <cell r="C1089">
            <v>11</v>
          </cell>
          <cell r="U1089" t="str">
            <v>Pelajar</v>
          </cell>
        </row>
        <row r="1090">
          <cell r="C1090">
            <v>11</v>
          </cell>
          <cell r="U1090" t="str">
            <v>Perangkat Desa</v>
          </cell>
        </row>
        <row r="1091">
          <cell r="C1091">
            <v>11</v>
          </cell>
          <cell r="U1091" t="str">
            <v>Ibu Rumah Tangga</v>
          </cell>
        </row>
        <row r="1092">
          <cell r="C1092">
            <v>11</v>
          </cell>
          <cell r="U1092" t="str">
            <v>Pelajar</v>
          </cell>
        </row>
        <row r="1093">
          <cell r="C1093">
            <v>11</v>
          </cell>
          <cell r="U1093" t="str">
            <v>Belum Bekerja</v>
          </cell>
        </row>
        <row r="1094">
          <cell r="C1094">
            <v>11</v>
          </cell>
          <cell r="U1094" t="str">
            <v>Petani</v>
          </cell>
        </row>
        <row r="1095">
          <cell r="C1095">
            <v>11</v>
          </cell>
          <cell r="U1095" t="str">
            <v>Ibu Rumah Tangga</v>
          </cell>
        </row>
        <row r="1096">
          <cell r="C1096">
            <v>11</v>
          </cell>
          <cell r="U1096" t="str">
            <v>Pelajar</v>
          </cell>
        </row>
        <row r="1097">
          <cell r="C1097">
            <v>11</v>
          </cell>
          <cell r="U1097" t="str">
            <v>Petani</v>
          </cell>
        </row>
        <row r="1098">
          <cell r="C1098">
            <v>11</v>
          </cell>
          <cell r="U1098" t="str">
            <v>Ibu Rumah Tangga</v>
          </cell>
        </row>
        <row r="1099">
          <cell r="C1099">
            <v>11</v>
          </cell>
          <cell r="U1099" t="str">
            <v>Petani</v>
          </cell>
        </row>
        <row r="1100">
          <cell r="C1100">
            <v>11</v>
          </cell>
          <cell r="U1100" t="str">
            <v>Ibu Rumah Tangga</v>
          </cell>
        </row>
        <row r="1101">
          <cell r="C1101">
            <v>11</v>
          </cell>
          <cell r="U1101" t="str">
            <v>Pelajar</v>
          </cell>
        </row>
        <row r="1102">
          <cell r="C1102">
            <v>11</v>
          </cell>
          <cell r="U1102" t="str">
            <v>Pelajar</v>
          </cell>
        </row>
        <row r="1103">
          <cell r="C1103">
            <v>11</v>
          </cell>
          <cell r="U1103" t="str">
            <v>Petani</v>
          </cell>
        </row>
        <row r="1104">
          <cell r="C1104">
            <v>11</v>
          </cell>
          <cell r="U1104" t="str">
            <v>Ibu Rumah Tangga</v>
          </cell>
        </row>
        <row r="1105">
          <cell r="C1105">
            <v>11</v>
          </cell>
          <cell r="U1105" t="str">
            <v>Wiraswasta</v>
          </cell>
        </row>
        <row r="1106">
          <cell r="C1106">
            <v>11</v>
          </cell>
          <cell r="U1106" t="str">
            <v>Petani</v>
          </cell>
        </row>
        <row r="1107">
          <cell r="C1107">
            <v>11</v>
          </cell>
          <cell r="U1107" t="str">
            <v>Ibu Rumah Tangga</v>
          </cell>
        </row>
        <row r="1108">
          <cell r="C1108">
            <v>11</v>
          </cell>
          <cell r="U1108" t="str">
            <v>Pelajar</v>
          </cell>
        </row>
        <row r="1109">
          <cell r="C1109">
            <v>11</v>
          </cell>
          <cell r="U1109" t="str">
            <v>Pelajar</v>
          </cell>
        </row>
        <row r="1110">
          <cell r="C1110">
            <v>11</v>
          </cell>
          <cell r="U1110" t="str">
            <v>Pelajar</v>
          </cell>
        </row>
        <row r="1111">
          <cell r="C1111">
            <v>11</v>
          </cell>
          <cell r="U1111" t="str">
            <v>Petani</v>
          </cell>
        </row>
        <row r="1112">
          <cell r="C1112">
            <v>11</v>
          </cell>
          <cell r="U1112" t="str">
            <v>Ibu Rumah Tangga</v>
          </cell>
        </row>
        <row r="1113">
          <cell r="C1113">
            <v>11</v>
          </cell>
          <cell r="U1113" t="str">
            <v>Petani</v>
          </cell>
        </row>
        <row r="1114">
          <cell r="C1114">
            <v>11</v>
          </cell>
          <cell r="U1114" t="str">
            <v>Wiraswasta</v>
          </cell>
        </row>
        <row r="1115">
          <cell r="C1115">
            <v>11</v>
          </cell>
          <cell r="U1115" t="str">
            <v>Ibu Rumah Tangga</v>
          </cell>
        </row>
        <row r="1116">
          <cell r="C1116">
            <v>11</v>
          </cell>
          <cell r="U1116" t="str">
            <v>Pelajar</v>
          </cell>
        </row>
        <row r="1117">
          <cell r="C1117">
            <v>11</v>
          </cell>
          <cell r="U1117" t="str">
            <v>Petani</v>
          </cell>
        </row>
        <row r="1118">
          <cell r="C1118">
            <v>11</v>
          </cell>
          <cell r="U1118" t="str">
            <v>Ibu Rumah Tangga</v>
          </cell>
        </row>
        <row r="1119">
          <cell r="C1119">
            <v>11</v>
          </cell>
          <cell r="U1119" t="str">
            <v>Belum Bekerja</v>
          </cell>
        </row>
        <row r="1120">
          <cell r="C1120">
            <v>11</v>
          </cell>
          <cell r="U1120" t="str">
            <v>Petani</v>
          </cell>
        </row>
        <row r="1121">
          <cell r="C1121">
            <v>11</v>
          </cell>
          <cell r="U1121" t="str">
            <v>Ibu Rumah Tangga</v>
          </cell>
        </row>
        <row r="1122">
          <cell r="C1122">
            <v>11</v>
          </cell>
          <cell r="U1122" t="str">
            <v>Belum Bekerja</v>
          </cell>
        </row>
        <row r="1123">
          <cell r="C1123">
            <v>11</v>
          </cell>
          <cell r="U1123" t="str">
            <v>Petani</v>
          </cell>
        </row>
        <row r="1124">
          <cell r="C1124">
            <v>11</v>
          </cell>
          <cell r="U1124" t="str">
            <v>Ibu Rumah Tangga</v>
          </cell>
        </row>
        <row r="1125">
          <cell r="C1125">
            <v>11</v>
          </cell>
          <cell r="U1125" t="str">
            <v>Petani</v>
          </cell>
        </row>
        <row r="1126">
          <cell r="C1126">
            <v>11</v>
          </cell>
          <cell r="U1126" t="str">
            <v>Petani</v>
          </cell>
        </row>
        <row r="1127">
          <cell r="C1127">
            <v>11</v>
          </cell>
          <cell r="U1127" t="str">
            <v>Pelajar</v>
          </cell>
        </row>
        <row r="1128">
          <cell r="C1128">
            <v>11</v>
          </cell>
          <cell r="U1128" t="str">
            <v>Pelajar</v>
          </cell>
        </row>
        <row r="1129">
          <cell r="C1129">
            <v>11</v>
          </cell>
          <cell r="U1129" t="str">
            <v>Pelajar</v>
          </cell>
        </row>
        <row r="1130">
          <cell r="C1130">
            <v>11</v>
          </cell>
          <cell r="U1130" t="str">
            <v>Pelajar</v>
          </cell>
        </row>
        <row r="1131">
          <cell r="C1131">
            <v>11</v>
          </cell>
          <cell r="U1131" t="str">
            <v>Belum Bekerja</v>
          </cell>
        </row>
        <row r="1132">
          <cell r="C1132">
            <v>11</v>
          </cell>
          <cell r="U1132" t="str">
            <v>Petani</v>
          </cell>
        </row>
        <row r="1133">
          <cell r="C1133">
            <v>11</v>
          </cell>
          <cell r="U1133" t="str">
            <v>Ibu Rumah Tangga</v>
          </cell>
        </row>
        <row r="1134">
          <cell r="C1134">
            <v>11</v>
          </cell>
          <cell r="U1134" t="str">
            <v>Petani</v>
          </cell>
        </row>
        <row r="1135">
          <cell r="C1135">
            <v>11</v>
          </cell>
          <cell r="U1135" t="str">
            <v>Ibu Rumah Tangga</v>
          </cell>
        </row>
        <row r="1136">
          <cell r="C1136">
            <v>11</v>
          </cell>
          <cell r="U1136" t="str">
            <v>Wiraswasta</v>
          </cell>
        </row>
        <row r="1137">
          <cell r="C1137">
            <v>11</v>
          </cell>
          <cell r="U1137" t="str">
            <v>POLRI</v>
          </cell>
        </row>
        <row r="1138">
          <cell r="C1138">
            <v>11</v>
          </cell>
          <cell r="U1138" t="str">
            <v>Petani</v>
          </cell>
        </row>
        <row r="1139">
          <cell r="C1139">
            <v>11</v>
          </cell>
          <cell r="U1139" t="str">
            <v>Ibu Rumah Tangga</v>
          </cell>
        </row>
        <row r="1140">
          <cell r="C1140">
            <v>11</v>
          </cell>
          <cell r="U1140" t="str">
            <v>Pelajar</v>
          </cell>
        </row>
        <row r="1141">
          <cell r="C1141">
            <v>11</v>
          </cell>
          <cell r="U1141" t="str">
            <v>Ibu Rumah Tangga</v>
          </cell>
        </row>
        <row r="1142">
          <cell r="C1142">
            <v>11</v>
          </cell>
          <cell r="U1142" t="str">
            <v>Petani</v>
          </cell>
        </row>
        <row r="1143">
          <cell r="C1143">
            <v>11</v>
          </cell>
          <cell r="U1143" t="str">
            <v>Petani</v>
          </cell>
        </row>
        <row r="1144">
          <cell r="C1144">
            <v>11</v>
          </cell>
          <cell r="U1144" t="str">
            <v>Petani</v>
          </cell>
        </row>
        <row r="1145">
          <cell r="C1145">
            <v>11</v>
          </cell>
          <cell r="U1145" t="str">
            <v>Ibu Rumah Tangga</v>
          </cell>
        </row>
        <row r="1146">
          <cell r="C1146">
            <v>11</v>
          </cell>
          <cell r="U1146" t="str">
            <v>Petani</v>
          </cell>
        </row>
        <row r="1147">
          <cell r="C1147">
            <v>11</v>
          </cell>
          <cell r="U1147" t="str">
            <v>Pelajar</v>
          </cell>
        </row>
        <row r="1148">
          <cell r="C1148">
            <v>11</v>
          </cell>
          <cell r="U1148" t="str">
            <v>Ibu Rumah Tangga</v>
          </cell>
        </row>
        <row r="1149">
          <cell r="C1149">
            <v>11</v>
          </cell>
          <cell r="U1149" t="str">
            <v>Pelajar</v>
          </cell>
        </row>
        <row r="1150">
          <cell r="C1150">
            <v>11</v>
          </cell>
          <cell r="U1150" t="str">
            <v>Wiraswasta</v>
          </cell>
        </row>
        <row r="1151">
          <cell r="C1151">
            <v>11</v>
          </cell>
          <cell r="U1151" t="str">
            <v>Ibu Rumah Tangga</v>
          </cell>
        </row>
        <row r="1152">
          <cell r="C1152">
            <v>11</v>
          </cell>
          <cell r="U1152" t="str">
            <v>Belum Bekerja</v>
          </cell>
        </row>
        <row r="1153">
          <cell r="C1153">
            <v>11</v>
          </cell>
          <cell r="U1153" t="str">
            <v>Ibu Rumah Tangga</v>
          </cell>
        </row>
        <row r="1154">
          <cell r="C1154">
            <v>11</v>
          </cell>
          <cell r="U1154" t="str">
            <v>Petani</v>
          </cell>
        </row>
        <row r="1155">
          <cell r="C1155">
            <v>11</v>
          </cell>
          <cell r="U1155" t="str">
            <v>Pelajar</v>
          </cell>
        </row>
        <row r="1156">
          <cell r="C1156">
            <v>11</v>
          </cell>
          <cell r="U1156" t="str">
            <v>Petani</v>
          </cell>
        </row>
        <row r="1157">
          <cell r="C1157">
            <v>11</v>
          </cell>
          <cell r="U1157" t="str">
            <v>Ibu Rumah Tangga</v>
          </cell>
        </row>
        <row r="1158">
          <cell r="C1158">
            <v>11</v>
          </cell>
          <cell r="U1158" t="str">
            <v>Petani</v>
          </cell>
        </row>
        <row r="1159">
          <cell r="C1159">
            <v>11</v>
          </cell>
          <cell r="U1159" t="str">
            <v>Pelajar</v>
          </cell>
        </row>
        <row r="1160">
          <cell r="C1160">
            <v>11</v>
          </cell>
          <cell r="U1160" t="str">
            <v>Pelajar</v>
          </cell>
        </row>
        <row r="1161">
          <cell r="C1161">
            <v>11</v>
          </cell>
          <cell r="U1161" t="str">
            <v>Petani</v>
          </cell>
        </row>
        <row r="1162">
          <cell r="C1162">
            <v>11</v>
          </cell>
          <cell r="U1162" t="str">
            <v>Ibu Rumah Tangga</v>
          </cell>
        </row>
        <row r="1163">
          <cell r="C1163">
            <v>11</v>
          </cell>
          <cell r="U1163" t="str">
            <v>Pelajar</v>
          </cell>
        </row>
        <row r="1164">
          <cell r="C1164">
            <v>11</v>
          </cell>
          <cell r="U1164" t="str">
            <v>Petani</v>
          </cell>
        </row>
        <row r="1165">
          <cell r="C1165">
            <v>11</v>
          </cell>
          <cell r="U1165" t="str">
            <v>Ibu Rumah Tangga</v>
          </cell>
        </row>
        <row r="1166">
          <cell r="C1166">
            <v>11</v>
          </cell>
          <cell r="U1166" t="str">
            <v>Pelajar</v>
          </cell>
        </row>
        <row r="1167">
          <cell r="C1167">
            <v>11</v>
          </cell>
          <cell r="U1167" t="str">
            <v>Belum Bekerja</v>
          </cell>
        </row>
        <row r="1168">
          <cell r="C1168">
            <v>11</v>
          </cell>
          <cell r="U1168" t="str">
            <v>Petani</v>
          </cell>
        </row>
        <row r="1169">
          <cell r="C1169">
            <v>11</v>
          </cell>
          <cell r="U1169" t="str">
            <v>Karyawan Honorer</v>
          </cell>
        </row>
        <row r="1170">
          <cell r="C1170">
            <v>11</v>
          </cell>
          <cell r="U1170" t="str">
            <v>Wiraswasta</v>
          </cell>
        </row>
        <row r="1171">
          <cell r="C1171">
            <v>11</v>
          </cell>
          <cell r="U1171" t="str">
            <v>Petani</v>
          </cell>
        </row>
        <row r="1172">
          <cell r="C1172">
            <v>11</v>
          </cell>
          <cell r="U1172" t="str">
            <v>Ibu Rumah Tangga</v>
          </cell>
        </row>
        <row r="1173">
          <cell r="C1173">
            <v>11</v>
          </cell>
          <cell r="U1173" t="str">
            <v>Pelajar</v>
          </cell>
        </row>
        <row r="1174">
          <cell r="C1174">
            <v>11</v>
          </cell>
          <cell r="U1174" t="str">
            <v>Wiraswasta</v>
          </cell>
        </row>
        <row r="1175">
          <cell r="C1175">
            <v>11</v>
          </cell>
          <cell r="U1175" t="str">
            <v>Wiraswasta</v>
          </cell>
        </row>
        <row r="1176">
          <cell r="C1176">
            <v>11</v>
          </cell>
          <cell r="U1176" t="str">
            <v>Pelajar</v>
          </cell>
        </row>
        <row r="1177">
          <cell r="C1177">
            <v>11</v>
          </cell>
          <cell r="U1177" t="str">
            <v>Belum Bekerja</v>
          </cell>
        </row>
        <row r="1178">
          <cell r="C1178">
            <v>11</v>
          </cell>
          <cell r="U1178" t="str">
            <v>Buruh Harian Lepas</v>
          </cell>
        </row>
        <row r="1179">
          <cell r="C1179">
            <v>11</v>
          </cell>
          <cell r="U1179" t="str">
            <v>Ibu Rumah Tangga</v>
          </cell>
        </row>
        <row r="1180">
          <cell r="C1180">
            <v>11</v>
          </cell>
          <cell r="U1180" t="str">
            <v>Pelajar</v>
          </cell>
        </row>
        <row r="1181">
          <cell r="C1181">
            <v>11</v>
          </cell>
          <cell r="U1181" t="str">
            <v>Pelajar</v>
          </cell>
        </row>
        <row r="1182">
          <cell r="C1182">
            <v>11</v>
          </cell>
          <cell r="U1182" t="str">
            <v>Petani</v>
          </cell>
        </row>
        <row r="1183">
          <cell r="C1183">
            <v>11</v>
          </cell>
          <cell r="U1183" t="str">
            <v>Karyawan Honorer</v>
          </cell>
        </row>
        <row r="1184">
          <cell r="C1184">
            <v>11</v>
          </cell>
          <cell r="U1184" t="str">
            <v>Wiraswasta</v>
          </cell>
        </row>
        <row r="1185">
          <cell r="C1185">
            <v>11</v>
          </cell>
          <cell r="U1185" t="str">
            <v>Ibu Rumah Tangga</v>
          </cell>
        </row>
        <row r="1186">
          <cell r="C1186">
            <v>11</v>
          </cell>
          <cell r="U1186" t="str">
            <v>Belum Bekerja</v>
          </cell>
        </row>
        <row r="1187">
          <cell r="C1187">
            <v>11</v>
          </cell>
          <cell r="U1187" t="str">
            <v>Petani</v>
          </cell>
        </row>
        <row r="1188">
          <cell r="C1188">
            <v>11</v>
          </cell>
          <cell r="U1188" t="str">
            <v>Ibu Rumah Tangga</v>
          </cell>
        </row>
        <row r="1189">
          <cell r="C1189">
            <v>11</v>
          </cell>
          <cell r="U1189" t="str">
            <v>Petani</v>
          </cell>
        </row>
        <row r="1190">
          <cell r="C1190">
            <v>11</v>
          </cell>
          <cell r="U1190" t="str">
            <v>Petani</v>
          </cell>
        </row>
        <row r="1191">
          <cell r="C1191">
            <v>11</v>
          </cell>
          <cell r="U1191" t="str">
            <v>Wiraswasta</v>
          </cell>
        </row>
        <row r="1192">
          <cell r="C1192">
            <v>11</v>
          </cell>
          <cell r="U1192" t="str">
            <v>Pelajar</v>
          </cell>
        </row>
        <row r="1193">
          <cell r="C1193">
            <v>11</v>
          </cell>
          <cell r="U1193" t="str">
            <v>Pelajar</v>
          </cell>
        </row>
        <row r="1194">
          <cell r="C1194">
            <v>11</v>
          </cell>
          <cell r="U1194" t="str">
            <v>Petani</v>
          </cell>
        </row>
        <row r="1195">
          <cell r="C1195">
            <v>11</v>
          </cell>
          <cell r="U1195" t="str">
            <v>Ibu Rumah Tangga</v>
          </cell>
        </row>
        <row r="1196">
          <cell r="C1196">
            <v>11</v>
          </cell>
          <cell r="U1196" t="str">
            <v>Pelajar</v>
          </cell>
        </row>
        <row r="1197">
          <cell r="C1197">
            <v>11</v>
          </cell>
          <cell r="U1197" t="str">
            <v>Pelajar</v>
          </cell>
        </row>
        <row r="1198">
          <cell r="C1198">
            <v>11</v>
          </cell>
          <cell r="U1198" t="str">
            <v>Petani</v>
          </cell>
        </row>
        <row r="1199">
          <cell r="C1199">
            <v>11</v>
          </cell>
          <cell r="U1199" t="str">
            <v>Ibu Rumah Tangga</v>
          </cell>
        </row>
        <row r="1200">
          <cell r="C1200">
            <v>11</v>
          </cell>
          <cell r="U1200" t="str">
            <v>Pelajar</v>
          </cell>
        </row>
        <row r="1201">
          <cell r="C1201">
            <v>11</v>
          </cell>
          <cell r="U1201" t="str">
            <v>Pelajar</v>
          </cell>
        </row>
        <row r="1202">
          <cell r="C1202">
            <v>11</v>
          </cell>
          <cell r="U1202" t="str">
            <v>Petani</v>
          </cell>
        </row>
        <row r="1203">
          <cell r="C1203">
            <v>11</v>
          </cell>
          <cell r="U1203" t="str">
            <v>Ibu Rumah Tangga</v>
          </cell>
        </row>
        <row r="1204">
          <cell r="C1204">
            <v>11</v>
          </cell>
          <cell r="U1204" t="str">
            <v>Petani</v>
          </cell>
        </row>
        <row r="1205">
          <cell r="C1205">
            <v>11</v>
          </cell>
          <cell r="U1205" t="str">
            <v>Ibu Rumah Tangga</v>
          </cell>
        </row>
        <row r="1206">
          <cell r="C1206">
            <v>11</v>
          </cell>
          <cell r="U1206" t="str">
            <v>Pelajar</v>
          </cell>
        </row>
        <row r="1207">
          <cell r="C1207">
            <v>11</v>
          </cell>
          <cell r="U1207" t="str">
            <v>Petani</v>
          </cell>
        </row>
        <row r="1208">
          <cell r="C1208">
            <v>11</v>
          </cell>
          <cell r="U1208" t="str">
            <v>Ibu Rumah Tangga</v>
          </cell>
        </row>
        <row r="1209">
          <cell r="C1209">
            <v>11</v>
          </cell>
          <cell r="U1209" t="str">
            <v>Bidan swasta</v>
          </cell>
        </row>
        <row r="1210">
          <cell r="C1210">
            <v>11</v>
          </cell>
          <cell r="U1210" t="str">
            <v>Wiraswasta</v>
          </cell>
        </row>
        <row r="1211">
          <cell r="C1211">
            <v>11</v>
          </cell>
          <cell r="U1211" t="str">
            <v>Pelajar</v>
          </cell>
        </row>
        <row r="1212">
          <cell r="C1212">
            <v>11</v>
          </cell>
          <cell r="U1212" t="str">
            <v>Petani</v>
          </cell>
        </row>
        <row r="1213">
          <cell r="C1213">
            <v>11</v>
          </cell>
          <cell r="U1213" t="str">
            <v>Ibu Rumah Tangga</v>
          </cell>
        </row>
        <row r="1214">
          <cell r="C1214">
            <v>11</v>
          </cell>
          <cell r="U1214" t="str">
            <v>Petani</v>
          </cell>
        </row>
        <row r="1215">
          <cell r="C1215">
            <v>11</v>
          </cell>
          <cell r="U1215" t="str">
            <v>Petani</v>
          </cell>
        </row>
        <row r="1216">
          <cell r="C1216">
            <v>11</v>
          </cell>
          <cell r="U1216" t="str">
            <v>Ibu Rumah Tangga</v>
          </cell>
        </row>
        <row r="1217">
          <cell r="C1217">
            <v>11</v>
          </cell>
          <cell r="U1217" t="str">
            <v>Petani</v>
          </cell>
        </row>
        <row r="1218">
          <cell r="C1218">
            <v>11</v>
          </cell>
          <cell r="U1218" t="str">
            <v>Petani</v>
          </cell>
        </row>
        <row r="1219">
          <cell r="C1219">
            <v>11</v>
          </cell>
          <cell r="U1219" t="str">
            <v>Ibu Rumah Tangga</v>
          </cell>
        </row>
        <row r="1220">
          <cell r="C1220">
            <v>11</v>
          </cell>
          <cell r="U1220" t="str">
            <v>Pelajar</v>
          </cell>
        </row>
        <row r="1221">
          <cell r="C1221">
            <v>11</v>
          </cell>
          <cell r="U1221" t="str">
            <v>Pelajar</v>
          </cell>
        </row>
        <row r="1222">
          <cell r="C1222">
            <v>11</v>
          </cell>
          <cell r="U1222" t="str">
            <v>Karyawan Honorer</v>
          </cell>
        </row>
        <row r="1223">
          <cell r="C1223">
            <v>11</v>
          </cell>
          <cell r="U1223" t="str">
            <v>Ibu Rumah Tangga</v>
          </cell>
        </row>
        <row r="1224">
          <cell r="C1224">
            <v>11</v>
          </cell>
          <cell r="U1224" t="str">
            <v>Pelajar</v>
          </cell>
        </row>
        <row r="1225">
          <cell r="C1225">
            <v>11</v>
          </cell>
          <cell r="U1225" t="str">
            <v>Petani</v>
          </cell>
        </row>
        <row r="1226">
          <cell r="C1226">
            <v>11</v>
          </cell>
          <cell r="U1226" t="str">
            <v>Wiraswasta</v>
          </cell>
        </row>
        <row r="1227">
          <cell r="C1227">
            <v>11</v>
          </cell>
          <cell r="U1227" t="str">
            <v>Karyawan Perusahaan Swasta</v>
          </cell>
        </row>
        <row r="1228">
          <cell r="C1228">
            <v>11</v>
          </cell>
          <cell r="U1228" t="str">
            <v>Petani</v>
          </cell>
        </row>
        <row r="1229">
          <cell r="C1229">
            <v>11</v>
          </cell>
          <cell r="U1229" t="str">
            <v>Petani</v>
          </cell>
        </row>
        <row r="1230">
          <cell r="C1230">
            <v>11</v>
          </cell>
          <cell r="U1230" t="str">
            <v>Ibu Rumah Tangga</v>
          </cell>
        </row>
        <row r="1231">
          <cell r="C1231">
            <v>11</v>
          </cell>
          <cell r="U1231" t="str">
            <v>Ibu Rumah Tangga</v>
          </cell>
        </row>
        <row r="1232">
          <cell r="C1232">
            <v>11</v>
          </cell>
          <cell r="U1232" t="str">
            <v>Petani</v>
          </cell>
        </row>
        <row r="1233">
          <cell r="C1233">
            <v>11</v>
          </cell>
          <cell r="U1233" t="str">
            <v>Ibu Rumah Tangga</v>
          </cell>
        </row>
        <row r="1234">
          <cell r="C1234">
            <v>11</v>
          </cell>
          <cell r="U1234" t="str">
            <v>Pelajar</v>
          </cell>
        </row>
        <row r="1235">
          <cell r="C1235">
            <v>11</v>
          </cell>
          <cell r="U1235" t="str">
            <v>Belum Bekerja</v>
          </cell>
        </row>
        <row r="1236">
          <cell r="C1236">
            <v>11</v>
          </cell>
          <cell r="U1236" t="str">
            <v>Petani</v>
          </cell>
        </row>
        <row r="1237">
          <cell r="C1237">
            <v>11</v>
          </cell>
          <cell r="U1237" t="str">
            <v>Ibu Rumah Tangga</v>
          </cell>
        </row>
        <row r="1238">
          <cell r="C1238">
            <v>11</v>
          </cell>
          <cell r="U1238" t="str">
            <v>Pelajar</v>
          </cell>
        </row>
        <row r="1239">
          <cell r="C1239">
            <v>12</v>
          </cell>
          <cell r="U1239" t="str">
            <v>Petani</v>
          </cell>
        </row>
        <row r="1240">
          <cell r="C1240">
            <v>12</v>
          </cell>
          <cell r="U1240" t="str">
            <v>Ibu Rumah Tangga</v>
          </cell>
        </row>
        <row r="1241">
          <cell r="C1241">
            <v>12</v>
          </cell>
          <cell r="U1241" t="str">
            <v>Pelajar</v>
          </cell>
        </row>
        <row r="1242">
          <cell r="C1242">
            <v>12</v>
          </cell>
          <cell r="U1242" t="str">
            <v>Petani</v>
          </cell>
        </row>
        <row r="1243">
          <cell r="C1243">
            <v>12</v>
          </cell>
          <cell r="U1243" t="str">
            <v>Petani</v>
          </cell>
        </row>
        <row r="1244">
          <cell r="C1244">
            <v>12</v>
          </cell>
          <cell r="U1244" t="str">
            <v>Ibu Rumah Tangga</v>
          </cell>
        </row>
        <row r="1245">
          <cell r="C1245">
            <v>12</v>
          </cell>
          <cell r="U1245" t="str">
            <v>Tidak Mempunyai Pekerjaan Tetap</v>
          </cell>
        </row>
        <row r="1246">
          <cell r="C1246">
            <v>12</v>
          </cell>
          <cell r="U1246" t="str">
            <v>Pelajar</v>
          </cell>
        </row>
        <row r="1247">
          <cell r="C1247">
            <v>12</v>
          </cell>
          <cell r="U1247" t="str">
            <v>Petani</v>
          </cell>
        </row>
        <row r="1248">
          <cell r="C1248">
            <v>12</v>
          </cell>
          <cell r="U1248" t="str">
            <v>Petani</v>
          </cell>
        </row>
        <row r="1249">
          <cell r="C1249">
            <v>12</v>
          </cell>
          <cell r="U1249" t="str">
            <v>Ibu Rumah Tangga</v>
          </cell>
        </row>
        <row r="1250">
          <cell r="C1250">
            <v>12</v>
          </cell>
          <cell r="U1250" t="str">
            <v>Tidak Mempunyai Pekerjaan Tetap</v>
          </cell>
        </row>
        <row r="1251">
          <cell r="C1251">
            <v>12</v>
          </cell>
          <cell r="U1251" t="str">
            <v>Pelajar</v>
          </cell>
        </row>
        <row r="1252">
          <cell r="C1252">
            <v>12</v>
          </cell>
          <cell r="U1252" t="str">
            <v>Buruh Tani</v>
          </cell>
        </row>
        <row r="1253">
          <cell r="C1253">
            <v>12</v>
          </cell>
          <cell r="U1253" t="str">
            <v>Ibu Rumah Tangga</v>
          </cell>
        </row>
        <row r="1254">
          <cell r="C1254">
            <v>12</v>
          </cell>
          <cell r="U1254" t="str">
            <v>Karyawan Perusahaan Swasta</v>
          </cell>
        </row>
        <row r="1255">
          <cell r="C1255">
            <v>12</v>
          </cell>
          <cell r="U1255" t="str">
            <v>Pelajar</v>
          </cell>
        </row>
        <row r="1256">
          <cell r="C1256">
            <v>12</v>
          </cell>
          <cell r="U1256" t="str">
            <v>Pelajar</v>
          </cell>
        </row>
        <row r="1257">
          <cell r="C1257">
            <v>12</v>
          </cell>
          <cell r="U1257" t="str">
            <v>Pelajar</v>
          </cell>
        </row>
        <row r="1258">
          <cell r="C1258">
            <v>12</v>
          </cell>
          <cell r="U1258" t="str">
            <v>Petani</v>
          </cell>
        </row>
        <row r="1259">
          <cell r="C1259">
            <v>12</v>
          </cell>
          <cell r="U1259" t="str">
            <v>Ibu Rumah Tangga</v>
          </cell>
        </row>
        <row r="1260">
          <cell r="C1260">
            <v>12</v>
          </cell>
          <cell r="U1260" t="str">
            <v>Pelajar</v>
          </cell>
        </row>
        <row r="1261">
          <cell r="C1261">
            <v>12</v>
          </cell>
          <cell r="U1261" t="str">
            <v>Pelajar</v>
          </cell>
        </row>
        <row r="1262">
          <cell r="C1262">
            <v>12</v>
          </cell>
          <cell r="U1262" t="str">
            <v>Wiraswasta</v>
          </cell>
        </row>
        <row r="1263">
          <cell r="C1263">
            <v>12</v>
          </cell>
          <cell r="U1263" t="str">
            <v>Ibu Rumah Tangga</v>
          </cell>
        </row>
        <row r="1264">
          <cell r="C1264">
            <v>12</v>
          </cell>
          <cell r="U1264" t="str">
            <v>Petani</v>
          </cell>
        </row>
        <row r="1265">
          <cell r="C1265">
            <v>12</v>
          </cell>
          <cell r="U1265" t="str">
            <v>Ibu Rumah Tangga</v>
          </cell>
        </row>
        <row r="1266">
          <cell r="C1266">
            <v>12</v>
          </cell>
          <cell r="U1266" t="str">
            <v>Ibu Rumah Tangga</v>
          </cell>
        </row>
        <row r="1267">
          <cell r="C1267">
            <v>12</v>
          </cell>
          <cell r="U1267" t="str">
            <v>Karyawan Perusahaan Swasta</v>
          </cell>
        </row>
        <row r="1268">
          <cell r="C1268">
            <v>12</v>
          </cell>
          <cell r="U1268" t="str">
            <v>Karyawan Perusahaan Swasta</v>
          </cell>
        </row>
        <row r="1269">
          <cell r="C1269">
            <v>12</v>
          </cell>
          <cell r="U1269" t="str">
            <v>Petani</v>
          </cell>
        </row>
        <row r="1270">
          <cell r="C1270">
            <v>12</v>
          </cell>
          <cell r="U1270" t="str">
            <v>Ibu Rumah Tangga</v>
          </cell>
        </row>
        <row r="1271">
          <cell r="C1271">
            <v>12</v>
          </cell>
          <cell r="U1271" t="str">
            <v>Pelajar</v>
          </cell>
        </row>
        <row r="1272">
          <cell r="C1272">
            <v>12</v>
          </cell>
          <cell r="U1272" t="str">
            <v>Petani</v>
          </cell>
        </row>
        <row r="1273">
          <cell r="C1273">
            <v>12</v>
          </cell>
          <cell r="U1273" t="str">
            <v>Ibu Rumah Tangga</v>
          </cell>
        </row>
        <row r="1274">
          <cell r="C1274">
            <v>12</v>
          </cell>
          <cell r="U1274" t="str">
            <v>Petani</v>
          </cell>
        </row>
        <row r="1275">
          <cell r="C1275">
            <v>12</v>
          </cell>
          <cell r="U1275" t="str">
            <v>Petani</v>
          </cell>
        </row>
        <row r="1276">
          <cell r="C1276">
            <v>12</v>
          </cell>
          <cell r="U1276" t="str">
            <v>Petani</v>
          </cell>
        </row>
        <row r="1277">
          <cell r="C1277">
            <v>12</v>
          </cell>
          <cell r="U1277" t="str">
            <v>Wiraswasta</v>
          </cell>
        </row>
        <row r="1278">
          <cell r="C1278">
            <v>12</v>
          </cell>
          <cell r="U1278" t="str">
            <v>Wiraswasta</v>
          </cell>
        </row>
        <row r="1279">
          <cell r="C1279">
            <v>12</v>
          </cell>
          <cell r="U1279" t="str">
            <v>Ibu Rumah Tangga</v>
          </cell>
        </row>
        <row r="1280">
          <cell r="C1280">
            <v>12</v>
          </cell>
          <cell r="U1280" t="str">
            <v>Pelajar</v>
          </cell>
        </row>
        <row r="1281">
          <cell r="C1281">
            <v>12</v>
          </cell>
          <cell r="U1281" t="str">
            <v>Petani</v>
          </cell>
        </row>
        <row r="1282">
          <cell r="C1282">
            <v>12</v>
          </cell>
          <cell r="U1282" t="str">
            <v>Ibu Rumah Tangga</v>
          </cell>
        </row>
        <row r="1283">
          <cell r="C1283">
            <v>12</v>
          </cell>
          <cell r="U1283" t="str">
            <v>Pelajar</v>
          </cell>
        </row>
        <row r="1284">
          <cell r="C1284">
            <v>12</v>
          </cell>
          <cell r="U1284" t="str">
            <v>Petani</v>
          </cell>
        </row>
        <row r="1285">
          <cell r="C1285">
            <v>12</v>
          </cell>
          <cell r="U1285" t="str">
            <v>Ibu Rumah Tangga</v>
          </cell>
        </row>
        <row r="1286">
          <cell r="C1286">
            <v>12</v>
          </cell>
          <cell r="U1286" t="str">
            <v>Pelajar</v>
          </cell>
        </row>
        <row r="1287">
          <cell r="C1287">
            <v>12</v>
          </cell>
          <cell r="U1287" t="str">
            <v>Pelajar</v>
          </cell>
        </row>
        <row r="1288">
          <cell r="C1288">
            <v>12</v>
          </cell>
          <cell r="U1288" t="str">
            <v>Petani</v>
          </cell>
        </row>
        <row r="1289">
          <cell r="C1289">
            <v>12</v>
          </cell>
          <cell r="U1289" t="str">
            <v>Ibu Rumah Tangga</v>
          </cell>
        </row>
        <row r="1290">
          <cell r="C1290">
            <v>12</v>
          </cell>
          <cell r="U1290" t="str">
            <v>Wiraswasta</v>
          </cell>
        </row>
        <row r="1291">
          <cell r="C1291">
            <v>12</v>
          </cell>
          <cell r="U1291" t="str">
            <v>Tidak Mempunyai Pekerjaan Tetap</v>
          </cell>
        </row>
        <row r="1292">
          <cell r="C1292">
            <v>12</v>
          </cell>
          <cell r="U1292" t="str">
            <v>Tidak Mempunyai Pekerjaan Tetap</v>
          </cell>
        </row>
        <row r="1293">
          <cell r="C1293">
            <v>12</v>
          </cell>
          <cell r="U1293" t="str">
            <v>Petani</v>
          </cell>
        </row>
        <row r="1294">
          <cell r="C1294">
            <v>12</v>
          </cell>
          <cell r="U1294" t="str">
            <v>Ibu Rumah Tangga</v>
          </cell>
        </row>
        <row r="1295">
          <cell r="C1295">
            <v>12</v>
          </cell>
          <cell r="U1295" t="str">
            <v>Tidak Mempunyai Pekerjaan Tetap</v>
          </cell>
        </row>
        <row r="1296">
          <cell r="C1296">
            <v>12</v>
          </cell>
          <cell r="U1296" t="str">
            <v>Wiraswasta</v>
          </cell>
        </row>
        <row r="1297">
          <cell r="C1297">
            <v>12</v>
          </cell>
          <cell r="U1297" t="str">
            <v>Petani</v>
          </cell>
        </row>
        <row r="1298">
          <cell r="C1298">
            <v>12</v>
          </cell>
          <cell r="U1298" t="str">
            <v>Petani</v>
          </cell>
        </row>
        <row r="1299">
          <cell r="C1299">
            <v>12</v>
          </cell>
          <cell r="U1299" t="str">
            <v>Ibu Rumah Tangga</v>
          </cell>
        </row>
        <row r="1300">
          <cell r="C1300">
            <v>12</v>
          </cell>
          <cell r="U1300" t="str">
            <v>Ibu Rumah Tangga</v>
          </cell>
        </row>
        <row r="1301">
          <cell r="C1301">
            <v>12</v>
          </cell>
          <cell r="U1301" t="str">
            <v>Tidak Mempunyai Pekerjaan Tetap</v>
          </cell>
        </row>
        <row r="1302">
          <cell r="C1302">
            <v>12</v>
          </cell>
          <cell r="U1302" t="str">
            <v>Petani</v>
          </cell>
        </row>
        <row r="1303">
          <cell r="C1303">
            <v>12</v>
          </cell>
          <cell r="U1303" t="str">
            <v>Ibu Rumah Tangga</v>
          </cell>
        </row>
        <row r="1304">
          <cell r="C1304">
            <v>12</v>
          </cell>
          <cell r="U1304" t="str">
            <v>Tidak Mempunyai Pekerjaan Tetap</v>
          </cell>
        </row>
        <row r="1305">
          <cell r="C1305">
            <v>12</v>
          </cell>
          <cell r="U1305" t="str">
            <v>Pelajar</v>
          </cell>
        </row>
        <row r="1306">
          <cell r="C1306">
            <v>12</v>
          </cell>
          <cell r="U1306" t="str">
            <v>Petani</v>
          </cell>
        </row>
        <row r="1307">
          <cell r="C1307">
            <v>12</v>
          </cell>
          <cell r="U1307" t="str">
            <v>Wiraswasta</v>
          </cell>
        </row>
        <row r="1308">
          <cell r="C1308">
            <v>12</v>
          </cell>
          <cell r="U1308" t="str">
            <v>Petani</v>
          </cell>
        </row>
        <row r="1309">
          <cell r="C1309">
            <v>12</v>
          </cell>
          <cell r="U1309" t="str">
            <v>Ibu Rumah Tangga</v>
          </cell>
        </row>
        <row r="1310">
          <cell r="C1310">
            <v>12</v>
          </cell>
          <cell r="U1310" t="str">
            <v>Belum Bekerja</v>
          </cell>
        </row>
        <row r="1311">
          <cell r="C1311">
            <v>12</v>
          </cell>
          <cell r="U1311" t="str">
            <v>Petani</v>
          </cell>
        </row>
        <row r="1312">
          <cell r="C1312">
            <v>12</v>
          </cell>
          <cell r="U1312" t="str">
            <v>Ibu Rumah Tangga</v>
          </cell>
        </row>
        <row r="1313">
          <cell r="C1313">
            <v>12</v>
          </cell>
          <cell r="U1313" t="str">
            <v>Petani</v>
          </cell>
        </row>
        <row r="1314">
          <cell r="C1314">
            <v>12</v>
          </cell>
          <cell r="U1314" t="str">
            <v>Ibu Rumah Tangga</v>
          </cell>
        </row>
        <row r="1315">
          <cell r="C1315">
            <v>12</v>
          </cell>
          <cell r="U1315" t="str">
            <v>Petani</v>
          </cell>
        </row>
        <row r="1316">
          <cell r="C1316">
            <v>12</v>
          </cell>
          <cell r="U1316" t="str">
            <v>Pelajar</v>
          </cell>
        </row>
        <row r="1317">
          <cell r="C1317">
            <v>12</v>
          </cell>
          <cell r="U1317" t="str">
            <v>Petani</v>
          </cell>
        </row>
        <row r="1318">
          <cell r="C1318">
            <v>12</v>
          </cell>
          <cell r="U1318" t="str">
            <v>Ibu Rumah Tangga</v>
          </cell>
        </row>
        <row r="1319">
          <cell r="C1319">
            <v>12</v>
          </cell>
          <cell r="U1319" t="str">
            <v>Pelajar</v>
          </cell>
        </row>
        <row r="1320">
          <cell r="C1320">
            <v>12</v>
          </cell>
          <cell r="U1320" t="str">
            <v>Perangkat Desa</v>
          </cell>
        </row>
        <row r="1321">
          <cell r="C1321">
            <v>12</v>
          </cell>
          <cell r="U1321" t="str">
            <v>Wiraswasta</v>
          </cell>
        </row>
        <row r="1322">
          <cell r="C1322">
            <v>12</v>
          </cell>
          <cell r="U1322" t="str">
            <v>Pelajar</v>
          </cell>
        </row>
        <row r="1323">
          <cell r="C1323">
            <v>12</v>
          </cell>
          <cell r="U1323" t="str">
            <v>Petani</v>
          </cell>
        </row>
        <row r="1324">
          <cell r="C1324">
            <v>12</v>
          </cell>
          <cell r="U1324" t="str">
            <v>Ibu Rumah Tangga</v>
          </cell>
        </row>
        <row r="1325">
          <cell r="C1325">
            <v>12</v>
          </cell>
          <cell r="U1325" t="str">
            <v>Tidak Mempunyai Pekerjaan Tetap</v>
          </cell>
        </row>
        <row r="1326">
          <cell r="C1326">
            <v>12</v>
          </cell>
          <cell r="U1326" t="str">
            <v>Wiraswasta</v>
          </cell>
        </row>
        <row r="1327">
          <cell r="C1327">
            <v>12</v>
          </cell>
          <cell r="U1327" t="str">
            <v>Tidak Mempunyai Pekerjaan Tetap</v>
          </cell>
        </row>
        <row r="1328">
          <cell r="C1328">
            <v>12</v>
          </cell>
          <cell r="U1328" t="str">
            <v>Petani</v>
          </cell>
        </row>
        <row r="1329">
          <cell r="C1329">
            <v>12</v>
          </cell>
          <cell r="U1329" t="str">
            <v>Ibu Rumah Tangga</v>
          </cell>
        </row>
        <row r="1330">
          <cell r="C1330">
            <v>12</v>
          </cell>
          <cell r="U1330" t="str">
            <v>Tidak Mempunyai Pekerjaan Tetap</v>
          </cell>
        </row>
        <row r="1331">
          <cell r="C1331">
            <v>12</v>
          </cell>
          <cell r="U1331" t="str">
            <v>Pelajar</v>
          </cell>
        </row>
        <row r="1332">
          <cell r="C1332">
            <v>12</v>
          </cell>
          <cell r="U1332" t="str">
            <v>Petani</v>
          </cell>
        </row>
        <row r="1333">
          <cell r="C1333">
            <v>12</v>
          </cell>
          <cell r="U1333" t="str">
            <v>Tidak Mempunyai Pekerjaan Tetap</v>
          </cell>
        </row>
        <row r="1334">
          <cell r="C1334">
            <v>12</v>
          </cell>
          <cell r="U1334" t="str">
            <v>Petani</v>
          </cell>
        </row>
        <row r="1335">
          <cell r="C1335">
            <v>12</v>
          </cell>
          <cell r="U1335" t="str">
            <v>Pegawai Negeri Sipil</v>
          </cell>
        </row>
        <row r="1336">
          <cell r="C1336">
            <v>12</v>
          </cell>
          <cell r="U1336" t="str">
            <v>Pelajar</v>
          </cell>
        </row>
        <row r="1337">
          <cell r="C1337">
            <v>12</v>
          </cell>
          <cell r="U1337" t="str">
            <v>Pelajar</v>
          </cell>
        </row>
        <row r="1338">
          <cell r="C1338">
            <v>12</v>
          </cell>
          <cell r="U1338" t="str">
            <v>Petani</v>
          </cell>
        </row>
        <row r="1339">
          <cell r="C1339">
            <v>12</v>
          </cell>
          <cell r="U1339" t="str">
            <v>Ibu Rumah Tangga</v>
          </cell>
        </row>
        <row r="1340">
          <cell r="C1340">
            <v>12</v>
          </cell>
          <cell r="U1340" t="str">
            <v>Pelajar</v>
          </cell>
        </row>
        <row r="1341">
          <cell r="C1341">
            <v>12</v>
          </cell>
          <cell r="U1341" t="str">
            <v>Petani</v>
          </cell>
        </row>
        <row r="1342">
          <cell r="C1342">
            <v>12</v>
          </cell>
          <cell r="U1342" t="str">
            <v>Ibu Rumah Tangga</v>
          </cell>
        </row>
        <row r="1343">
          <cell r="C1343">
            <v>12</v>
          </cell>
          <cell r="U1343" t="str">
            <v>Petani</v>
          </cell>
        </row>
        <row r="1344">
          <cell r="C1344">
            <v>12</v>
          </cell>
          <cell r="U1344" t="str">
            <v>Ibu Rumah Tangga</v>
          </cell>
        </row>
        <row r="1345">
          <cell r="C1345">
            <v>12</v>
          </cell>
          <cell r="U1345" t="str">
            <v>Ibu Rumah Tangga</v>
          </cell>
        </row>
        <row r="1346">
          <cell r="C1346">
            <v>12</v>
          </cell>
          <cell r="U1346" t="str">
            <v>Pelajar</v>
          </cell>
        </row>
        <row r="1347">
          <cell r="C1347">
            <v>12</v>
          </cell>
          <cell r="U1347" t="str">
            <v>Pelajar</v>
          </cell>
        </row>
        <row r="1348">
          <cell r="C1348">
            <v>12</v>
          </cell>
          <cell r="U1348" t="str">
            <v>Petani</v>
          </cell>
        </row>
        <row r="1349">
          <cell r="C1349">
            <v>12</v>
          </cell>
          <cell r="U1349" t="str">
            <v>Ibu Rumah Tangga</v>
          </cell>
        </row>
        <row r="1350">
          <cell r="C1350">
            <v>12</v>
          </cell>
          <cell r="U1350" t="str">
            <v>Tidak Mempunyai Pekerjaan Tetap</v>
          </cell>
        </row>
        <row r="1351">
          <cell r="C1351">
            <v>12</v>
          </cell>
          <cell r="U1351" t="str">
            <v>Pelajar</v>
          </cell>
        </row>
        <row r="1352">
          <cell r="C1352">
            <v>12</v>
          </cell>
          <cell r="U1352" t="str">
            <v>Pelajar</v>
          </cell>
        </row>
        <row r="1353">
          <cell r="C1353">
            <v>12</v>
          </cell>
          <cell r="U1353" t="str">
            <v>Petani</v>
          </cell>
        </row>
        <row r="1354">
          <cell r="C1354">
            <v>12</v>
          </cell>
          <cell r="U1354" t="str">
            <v>Petani</v>
          </cell>
        </row>
        <row r="1355">
          <cell r="C1355">
            <v>12</v>
          </cell>
          <cell r="U1355" t="str">
            <v>Wiraswasta</v>
          </cell>
        </row>
        <row r="1356">
          <cell r="C1356">
            <v>12</v>
          </cell>
          <cell r="U1356" t="str">
            <v>Pelajar</v>
          </cell>
        </row>
        <row r="1357">
          <cell r="C1357">
            <v>12</v>
          </cell>
          <cell r="U1357" t="str">
            <v>Petani</v>
          </cell>
        </row>
        <row r="1358">
          <cell r="C1358">
            <v>12</v>
          </cell>
          <cell r="U1358" t="str">
            <v>Ibu Rumah Tangga</v>
          </cell>
        </row>
        <row r="1359">
          <cell r="C1359">
            <v>12</v>
          </cell>
          <cell r="U1359" t="str">
            <v>Pelajar</v>
          </cell>
        </row>
        <row r="1360">
          <cell r="C1360">
            <v>12</v>
          </cell>
          <cell r="U1360" t="str">
            <v>Petani</v>
          </cell>
        </row>
        <row r="1361">
          <cell r="C1361">
            <v>12</v>
          </cell>
          <cell r="U1361" t="str">
            <v>Ibu Rumah Tangga</v>
          </cell>
        </row>
        <row r="1362">
          <cell r="C1362">
            <v>12</v>
          </cell>
          <cell r="U1362" t="str">
            <v>Pelajar</v>
          </cell>
        </row>
        <row r="1363">
          <cell r="C1363">
            <v>12</v>
          </cell>
          <cell r="U1363" t="str">
            <v>Belum Bekerja</v>
          </cell>
        </row>
        <row r="1364">
          <cell r="C1364">
            <v>12</v>
          </cell>
          <cell r="U1364" t="str">
            <v>Petani</v>
          </cell>
        </row>
        <row r="1365">
          <cell r="C1365">
            <v>12</v>
          </cell>
          <cell r="U1365" t="str">
            <v>Ibu Rumah Tangga</v>
          </cell>
        </row>
        <row r="1366">
          <cell r="C1366">
            <v>12</v>
          </cell>
          <cell r="U1366" t="str">
            <v>Pelajar</v>
          </cell>
        </row>
        <row r="1367">
          <cell r="C1367">
            <v>12</v>
          </cell>
          <cell r="U1367" t="str">
            <v>Petani</v>
          </cell>
        </row>
        <row r="1368">
          <cell r="C1368">
            <v>12</v>
          </cell>
          <cell r="U1368" t="str">
            <v>Ibu Rumah Tangga</v>
          </cell>
        </row>
        <row r="1369">
          <cell r="C1369">
            <v>12</v>
          </cell>
          <cell r="U1369" t="str">
            <v>Petani</v>
          </cell>
        </row>
        <row r="1370">
          <cell r="C1370">
            <v>12</v>
          </cell>
          <cell r="U1370" t="str">
            <v>Wiraswasta</v>
          </cell>
        </row>
        <row r="1371">
          <cell r="C1371">
            <v>12</v>
          </cell>
          <cell r="U1371" t="str">
            <v>Pelajar</v>
          </cell>
        </row>
        <row r="1372">
          <cell r="C1372">
            <v>12</v>
          </cell>
          <cell r="U1372" t="str">
            <v>Wiraswasta</v>
          </cell>
        </row>
        <row r="1373">
          <cell r="C1373">
            <v>12</v>
          </cell>
          <cell r="U1373" t="str">
            <v>Pegawai Negeri Sipil</v>
          </cell>
        </row>
        <row r="1374">
          <cell r="C1374">
            <v>12</v>
          </cell>
          <cell r="U1374" t="str">
            <v>Pelajar</v>
          </cell>
        </row>
        <row r="1375">
          <cell r="C1375">
            <v>12</v>
          </cell>
          <cell r="U1375" t="str">
            <v>Petani</v>
          </cell>
        </row>
        <row r="1376">
          <cell r="C1376">
            <v>12</v>
          </cell>
          <cell r="U1376" t="str">
            <v>Ibu Rumah Tangga</v>
          </cell>
        </row>
        <row r="1377">
          <cell r="C1377">
            <v>12</v>
          </cell>
          <cell r="U1377" t="str">
            <v>Pelajar</v>
          </cell>
        </row>
        <row r="1378">
          <cell r="C1378">
            <v>12</v>
          </cell>
          <cell r="U1378" t="str">
            <v>Belum Bekerja</v>
          </cell>
        </row>
        <row r="1379">
          <cell r="C1379">
            <v>12</v>
          </cell>
          <cell r="U1379" t="str">
            <v>Ibu Rumah Tangga</v>
          </cell>
        </row>
        <row r="1380">
          <cell r="C1380">
            <v>12</v>
          </cell>
          <cell r="U1380" t="str">
            <v>Ibu Rumah Tangga</v>
          </cell>
        </row>
        <row r="1381">
          <cell r="C1381">
            <v>12</v>
          </cell>
          <cell r="U1381" t="str">
            <v>Pelajar</v>
          </cell>
        </row>
        <row r="1382">
          <cell r="C1382">
            <v>12</v>
          </cell>
          <cell r="U1382" t="str">
            <v>Pelajar</v>
          </cell>
        </row>
        <row r="1383">
          <cell r="C1383">
            <v>12</v>
          </cell>
          <cell r="U1383" t="str">
            <v>Ibu Rumah Tangga</v>
          </cell>
        </row>
        <row r="1384">
          <cell r="C1384">
            <v>12</v>
          </cell>
          <cell r="U1384" t="str">
            <v>Petani</v>
          </cell>
        </row>
        <row r="1385">
          <cell r="C1385">
            <v>12</v>
          </cell>
          <cell r="U1385" t="str">
            <v>Ibu Rumah Tangga</v>
          </cell>
        </row>
        <row r="1386">
          <cell r="C1386">
            <v>12</v>
          </cell>
          <cell r="U1386" t="str">
            <v>Pelajar</v>
          </cell>
        </row>
        <row r="1387">
          <cell r="C1387">
            <v>12</v>
          </cell>
          <cell r="U1387" t="str">
            <v>Pelajar</v>
          </cell>
        </row>
        <row r="1388">
          <cell r="C1388">
            <v>12</v>
          </cell>
          <cell r="U1388" t="str">
            <v>Petani</v>
          </cell>
        </row>
        <row r="1389">
          <cell r="C1389">
            <v>12</v>
          </cell>
          <cell r="U1389" t="str">
            <v>Ibu Rumah Tangga</v>
          </cell>
        </row>
        <row r="1390">
          <cell r="C1390">
            <v>12</v>
          </cell>
          <cell r="U1390" t="str">
            <v>Wiraswasta</v>
          </cell>
        </row>
        <row r="1391">
          <cell r="C1391">
            <v>12</v>
          </cell>
          <cell r="U1391" t="str">
            <v>Pelajar</v>
          </cell>
        </row>
        <row r="1392">
          <cell r="C1392">
            <v>12</v>
          </cell>
          <cell r="U1392" t="str">
            <v>Petani</v>
          </cell>
        </row>
        <row r="1393">
          <cell r="C1393">
            <v>12</v>
          </cell>
          <cell r="U1393" t="str">
            <v>Ibu Rumah Tangga</v>
          </cell>
        </row>
        <row r="1394">
          <cell r="C1394">
            <v>12</v>
          </cell>
          <cell r="U1394" t="str">
            <v>Wiraswasta</v>
          </cell>
        </row>
        <row r="1395">
          <cell r="C1395">
            <v>12</v>
          </cell>
          <cell r="U1395" t="str">
            <v>Pelajar</v>
          </cell>
        </row>
        <row r="1396">
          <cell r="C1396">
            <v>12</v>
          </cell>
          <cell r="U1396" t="str">
            <v>Petani</v>
          </cell>
        </row>
        <row r="1397">
          <cell r="C1397">
            <v>12</v>
          </cell>
          <cell r="U1397" t="str">
            <v>Petani</v>
          </cell>
        </row>
        <row r="1398">
          <cell r="C1398">
            <v>12</v>
          </cell>
          <cell r="U1398" t="str">
            <v>Ibu Rumah Tangga</v>
          </cell>
        </row>
        <row r="1399">
          <cell r="C1399">
            <v>12</v>
          </cell>
          <cell r="U1399" t="str">
            <v>Tidak Mempunyai Pekerjaan Tetap</v>
          </cell>
        </row>
        <row r="1400">
          <cell r="C1400">
            <v>12</v>
          </cell>
          <cell r="U1400" t="str">
            <v>Wiraswasta</v>
          </cell>
        </row>
        <row r="1401">
          <cell r="C1401">
            <v>12</v>
          </cell>
          <cell r="U1401" t="str">
            <v>Pelajar</v>
          </cell>
        </row>
        <row r="1402">
          <cell r="C1402">
            <v>12</v>
          </cell>
          <cell r="U1402" t="str">
            <v>Petani</v>
          </cell>
        </row>
        <row r="1403">
          <cell r="C1403">
            <v>12</v>
          </cell>
          <cell r="U1403" t="str">
            <v>Petani</v>
          </cell>
        </row>
        <row r="1404">
          <cell r="C1404">
            <v>12</v>
          </cell>
          <cell r="U1404" t="str">
            <v>Petani</v>
          </cell>
        </row>
        <row r="1405">
          <cell r="C1405">
            <v>12</v>
          </cell>
          <cell r="U1405" t="str">
            <v>Ibu Rumah Tangga</v>
          </cell>
        </row>
        <row r="1406">
          <cell r="C1406">
            <v>12</v>
          </cell>
          <cell r="U1406" t="str">
            <v>Pelajar</v>
          </cell>
        </row>
        <row r="1407">
          <cell r="C1407">
            <v>12</v>
          </cell>
          <cell r="U1407" t="str">
            <v>Pelajar</v>
          </cell>
        </row>
        <row r="1408">
          <cell r="C1408">
            <v>12</v>
          </cell>
          <cell r="U1408" t="str">
            <v>Ibu Rumah Tangga</v>
          </cell>
        </row>
        <row r="1409">
          <cell r="C1409">
            <v>12</v>
          </cell>
          <cell r="U1409" t="str">
            <v>Belum Bekerja</v>
          </cell>
        </row>
        <row r="1410">
          <cell r="C1410">
            <v>12</v>
          </cell>
          <cell r="U1410" t="str">
            <v>Petani</v>
          </cell>
        </row>
        <row r="1411">
          <cell r="C1411">
            <v>12</v>
          </cell>
          <cell r="U1411" t="str">
            <v>Wiraswasta</v>
          </cell>
        </row>
        <row r="1412">
          <cell r="C1412">
            <v>12</v>
          </cell>
          <cell r="U1412" t="str">
            <v>Wiraswasta</v>
          </cell>
        </row>
        <row r="1413">
          <cell r="C1413">
            <v>12</v>
          </cell>
          <cell r="U1413" t="str">
            <v>Petani</v>
          </cell>
        </row>
        <row r="1414">
          <cell r="C1414">
            <v>12</v>
          </cell>
          <cell r="U1414" t="str">
            <v>Ibu Rumah Tangga</v>
          </cell>
        </row>
        <row r="1415">
          <cell r="C1415">
            <v>12</v>
          </cell>
          <cell r="U1415" t="str">
            <v>Pelajar</v>
          </cell>
        </row>
        <row r="1416">
          <cell r="C1416">
            <v>12</v>
          </cell>
          <cell r="U1416" t="str">
            <v>Pelajar</v>
          </cell>
        </row>
        <row r="1417">
          <cell r="C1417">
            <v>12</v>
          </cell>
          <cell r="U1417" t="str">
            <v>Petani</v>
          </cell>
        </row>
        <row r="1418">
          <cell r="C1418">
            <v>12</v>
          </cell>
          <cell r="U1418" t="str">
            <v>Ibu Rumah Tangga</v>
          </cell>
        </row>
        <row r="1419">
          <cell r="C1419">
            <v>12</v>
          </cell>
          <cell r="U1419" t="str">
            <v>Petani</v>
          </cell>
        </row>
        <row r="1420">
          <cell r="C1420">
            <v>12</v>
          </cell>
          <cell r="U1420" t="str">
            <v>Ibu Rumah Tangga</v>
          </cell>
        </row>
        <row r="1421">
          <cell r="C1421">
            <v>12</v>
          </cell>
          <cell r="U1421" t="str">
            <v>Pelajar</v>
          </cell>
        </row>
        <row r="1422">
          <cell r="C1422">
            <v>12</v>
          </cell>
          <cell r="U1422" t="str">
            <v>Petani</v>
          </cell>
        </row>
        <row r="1423">
          <cell r="C1423">
            <v>12</v>
          </cell>
          <cell r="U1423" t="str">
            <v>Tidak Mempunyai Pekerjaan Tetap</v>
          </cell>
        </row>
        <row r="1424">
          <cell r="C1424">
            <v>12</v>
          </cell>
          <cell r="U1424" t="str">
            <v>Wiraswasta</v>
          </cell>
        </row>
        <row r="1425">
          <cell r="C1425">
            <v>12</v>
          </cell>
          <cell r="U1425" t="str">
            <v>Pelajar</v>
          </cell>
        </row>
        <row r="1426">
          <cell r="C1426">
            <v>12</v>
          </cell>
          <cell r="U1426" t="str">
            <v>Pelajar</v>
          </cell>
        </row>
        <row r="1427">
          <cell r="C1427">
            <v>12</v>
          </cell>
          <cell r="U1427" t="str">
            <v>Pelajar</v>
          </cell>
        </row>
        <row r="1428">
          <cell r="C1428">
            <v>12</v>
          </cell>
          <cell r="U1428" t="str">
            <v>Petani</v>
          </cell>
        </row>
        <row r="1429">
          <cell r="C1429">
            <v>13</v>
          </cell>
          <cell r="U1429" t="str">
            <v>Petani</v>
          </cell>
        </row>
        <row r="1430">
          <cell r="C1430">
            <v>13</v>
          </cell>
          <cell r="U1430" t="str">
            <v>Ibu Rumah Tangga</v>
          </cell>
        </row>
        <row r="1431">
          <cell r="C1431">
            <v>13</v>
          </cell>
          <cell r="U1431" t="str">
            <v>Pelajar</v>
          </cell>
        </row>
        <row r="1432">
          <cell r="C1432">
            <v>13</v>
          </cell>
          <cell r="U1432" t="str">
            <v>Belum Bekerja</v>
          </cell>
        </row>
        <row r="1433">
          <cell r="C1433">
            <v>13</v>
          </cell>
          <cell r="U1433" t="str">
            <v>Wiraswasta</v>
          </cell>
        </row>
        <row r="1434">
          <cell r="C1434">
            <v>13</v>
          </cell>
          <cell r="U1434" t="str">
            <v>Ibu Rumah Tangga</v>
          </cell>
        </row>
        <row r="1435">
          <cell r="C1435">
            <v>13</v>
          </cell>
          <cell r="U1435" t="str">
            <v>Petani</v>
          </cell>
        </row>
        <row r="1436">
          <cell r="C1436">
            <v>13</v>
          </cell>
          <cell r="U1436" t="str">
            <v>Ibu Rumah Tangga</v>
          </cell>
        </row>
        <row r="1437">
          <cell r="C1437">
            <v>13</v>
          </cell>
          <cell r="U1437" t="str">
            <v>Belum Bekerja</v>
          </cell>
        </row>
        <row r="1438">
          <cell r="C1438">
            <v>13</v>
          </cell>
          <cell r="U1438" t="str">
            <v>Petani</v>
          </cell>
        </row>
        <row r="1439">
          <cell r="C1439">
            <v>13</v>
          </cell>
          <cell r="U1439" t="str">
            <v>Petani</v>
          </cell>
        </row>
        <row r="1440">
          <cell r="C1440">
            <v>13</v>
          </cell>
          <cell r="U1440" t="str">
            <v>Wiraswasta</v>
          </cell>
        </row>
        <row r="1441">
          <cell r="C1441">
            <v>13</v>
          </cell>
          <cell r="U1441" t="str">
            <v>Ibu Rumah Tangga</v>
          </cell>
        </row>
        <row r="1442">
          <cell r="C1442">
            <v>13</v>
          </cell>
          <cell r="U1442" t="str">
            <v>Petani</v>
          </cell>
        </row>
        <row r="1443">
          <cell r="C1443">
            <v>13</v>
          </cell>
          <cell r="U1443" t="str">
            <v>Ibu Rumah Tangga</v>
          </cell>
        </row>
        <row r="1444">
          <cell r="C1444">
            <v>13</v>
          </cell>
          <cell r="U1444" t="str">
            <v>Perangkat Desa</v>
          </cell>
        </row>
        <row r="1445">
          <cell r="C1445">
            <v>13</v>
          </cell>
          <cell r="U1445" t="str">
            <v>Petani</v>
          </cell>
        </row>
        <row r="1446">
          <cell r="C1446">
            <v>13</v>
          </cell>
          <cell r="U1446" t="str">
            <v>Ibu Rumah Tangga</v>
          </cell>
        </row>
        <row r="1447">
          <cell r="C1447">
            <v>13</v>
          </cell>
          <cell r="U1447" t="str">
            <v>Petani</v>
          </cell>
        </row>
        <row r="1448">
          <cell r="C1448">
            <v>13</v>
          </cell>
          <cell r="U1448" t="str">
            <v>Petani</v>
          </cell>
        </row>
        <row r="1449">
          <cell r="C1449">
            <v>13</v>
          </cell>
          <cell r="U1449" t="str">
            <v>Pelajar</v>
          </cell>
        </row>
        <row r="1450">
          <cell r="C1450">
            <v>13</v>
          </cell>
          <cell r="U1450" t="str">
            <v>Petani</v>
          </cell>
        </row>
        <row r="1451">
          <cell r="C1451">
            <v>13</v>
          </cell>
          <cell r="U1451" t="str">
            <v>Ibu Rumah Tangga</v>
          </cell>
        </row>
        <row r="1452">
          <cell r="C1452">
            <v>13</v>
          </cell>
          <cell r="U1452" t="str">
            <v>Pelajar</v>
          </cell>
        </row>
        <row r="1453">
          <cell r="C1453">
            <v>13</v>
          </cell>
          <cell r="U1453" t="str">
            <v>Petani</v>
          </cell>
        </row>
        <row r="1454">
          <cell r="C1454">
            <v>13</v>
          </cell>
          <cell r="U1454" t="str">
            <v>Ibu Rumah Tangga</v>
          </cell>
        </row>
        <row r="1455">
          <cell r="C1455">
            <v>13</v>
          </cell>
          <cell r="U1455" t="str">
            <v>Pelajar</v>
          </cell>
        </row>
        <row r="1456">
          <cell r="C1456">
            <v>13</v>
          </cell>
          <cell r="U1456" t="str">
            <v>Petani</v>
          </cell>
        </row>
        <row r="1457">
          <cell r="C1457">
            <v>13</v>
          </cell>
          <cell r="U1457" t="str">
            <v>Wiraswasta</v>
          </cell>
        </row>
        <row r="1458">
          <cell r="C1458">
            <v>13</v>
          </cell>
          <cell r="U1458" t="str">
            <v>Pelajar</v>
          </cell>
        </row>
        <row r="1459">
          <cell r="C1459">
            <v>13</v>
          </cell>
          <cell r="U1459" t="str">
            <v>Wiraswasta</v>
          </cell>
        </row>
        <row r="1460">
          <cell r="C1460">
            <v>13</v>
          </cell>
          <cell r="U1460" t="str">
            <v>Ibu Rumah Tangga</v>
          </cell>
        </row>
        <row r="1461">
          <cell r="C1461">
            <v>13</v>
          </cell>
          <cell r="U1461" t="str">
            <v>Wiraswasta</v>
          </cell>
        </row>
        <row r="1462">
          <cell r="C1462">
            <v>13</v>
          </cell>
          <cell r="U1462" t="str">
            <v>Pelajar</v>
          </cell>
        </row>
        <row r="1463">
          <cell r="C1463">
            <v>13</v>
          </cell>
          <cell r="U1463" t="str">
            <v>Pelajar</v>
          </cell>
        </row>
        <row r="1464">
          <cell r="C1464">
            <v>13</v>
          </cell>
          <cell r="U1464" t="str">
            <v>Petani</v>
          </cell>
        </row>
        <row r="1465">
          <cell r="C1465">
            <v>13</v>
          </cell>
          <cell r="U1465" t="str">
            <v>Ibu Rumah Tangga</v>
          </cell>
        </row>
        <row r="1466">
          <cell r="C1466">
            <v>13</v>
          </cell>
          <cell r="U1466" t="str">
            <v>Petani</v>
          </cell>
        </row>
        <row r="1467">
          <cell r="C1467">
            <v>13</v>
          </cell>
          <cell r="U1467" t="str">
            <v>Petani</v>
          </cell>
        </row>
        <row r="1468">
          <cell r="C1468">
            <v>13</v>
          </cell>
          <cell r="U1468" t="str">
            <v>Wiraswasta</v>
          </cell>
        </row>
        <row r="1469">
          <cell r="C1469">
            <v>13</v>
          </cell>
          <cell r="U1469" t="str">
            <v>Pelajar</v>
          </cell>
        </row>
        <row r="1470">
          <cell r="C1470">
            <v>13</v>
          </cell>
          <cell r="U1470" t="str">
            <v>Petani</v>
          </cell>
        </row>
        <row r="1471">
          <cell r="C1471">
            <v>13</v>
          </cell>
          <cell r="U1471" t="str">
            <v>Ibu Rumah Tangga</v>
          </cell>
        </row>
        <row r="1472">
          <cell r="C1472">
            <v>13</v>
          </cell>
          <cell r="U1472" t="str">
            <v>Pelajar</v>
          </cell>
        </row>
        <row r="1473">
          <cell r="C1473">
            <v>13</v>
          </cell>
          <cell r="U1473" t="str">
            <v>Pelajar</v>
          </cell>
        </row>
        <row r="1474">
          <cell r="C1474">
            <v>13</v>
          </cell>
          <cell r="U1474" t="str">
            <v>Petani</v>
          </cell>
        </row>
        <row r="1475">
          <cell r="C1475">
            <v>13</v>
          </cell>
          <cell r="U1475" t="str">
            <v>Ibu Rumah Tangga</v>
          </cell>
        </row>
        <row r="1476">
          <cell r="C1476">
            <v>13</v>
          </cell>
          <cell r="U1476" t="str">
            <v>Pelajar</v>
          </cell>
        </row>
        <row r="1477">
          <cell r="C1477">
            <v>14</v>
          </cell>
          <cell r="U1477" t="str">
            <v>Wiraswasta</v>
          </cell>
        </row>
        <row r="1478">
          <cell r="C1478">
            <v>14</v>
          </cell>
          <cell r="U1478" t="str">
            <v>Wiraswasta</v>
          </cell>
        </row>
        <row r="1479">
          <cell r="C1479">
            <v>14</v>
          </cell>
          <cell r="U1479" t="str">
            <v>Pelajar</v>
          </cell>
        </row>
        <row r="1480">
          <cell r="C1480">
            <v>14</v>
          </cell>
          <cell r="U1480" t="str">
            <v>Pelajar</v>
          </cell>
        </row>
        <row r="1481">
          <cell r="C1481">
            <v>14</v>
          </cell>
          <cell r="U1481" t="str">
            <v>Petani</v>
          </cell>
        </row>
        <row r="1482">
          <cell r="C1482">
            <v>14</v>
          </cell>
          <cell r="U1482" t="str">
            <v>Wiraswasta</v>
          </cell>
        </row>
        <row r="1483">
          <cell r="C1483">
            <v>14</v>
          </cell>
          <cell r="U1483" t="str">
            <v>Pelajar</v>
          </cell>
        </row>
        <row r="1484">
          <cell r="C1484">
            <v>14</v>
          </cell>
          <cell r="U1484" t="str">
            <v>Petani</v>
          </cell>
        </row>
        <row r="1485">
          <cell r="C1485">
            <v>14</v>
          </cell>
          <cell r="U1485" t="str">
            <v>Ibu Rumah Tangga</v>
          </cell>
        </row>
        <row r="1486">
          <cell r="C1486">
            <v>14</v>
          </cell>
          <cell r="U1486" t="str">
            <v>Pelajar</v>
          </cell>
        </row>
        <row r="1487">
          <cell r="C1487">
            <v>14</v>
          </cell>
          <cell r="U1487" t="str">
            <v>Pelajar</v>
          </cell>
        </row>
        <row r="1488">
          <cell r="C1488">
            <v>14</v>
          </cell>
          <cell r="U1488" t="str">
            <v>Petani</v>
          </cell>
        </row>
        <row r="1489">
          <cell r="C1489">
            <v>14</v>
          </cell>
          <cell r="U1489" t="str">
            <v>Ibu Rumah Tangga</v>
          </cell>
        </row>
        <row r="1490">
          <cell r="C1490">
            <v>14</v>
          </cell>
          <cell r="U1490" t="str">
            <v>Pelajar</v>
          </cell>
        </row>
        <row r="1491">
          <cell r="C1491">
            <v>14</v>
          </cell>
          <cell r="U1491" t="str">
            <v>Pelajar</v>
          </cell>
        </row>
        <row r="1492">
          <cell r="C1492">
            <v>14</v>
          </cell>
          <cell r="U1492" t="str">
            <v>Petani</v>
          </cell>
        </row>
        <row r="1493">
          <cell r="C1493">
            <v>14</v>
          </cell>
          <cell r="U1493" t="str">
            <v>Ibu Rumah Tangga</v>
          </cell>
        </row>
        <row r="1494">
          <cell r="C1494">
            <v>14</v>
          </cell>
          <cell r="U1494" t="str">
            <v>Pelajar</v>
          </cell>
        </row>
        <row r="1495">
          <cell r="C1495">
            <v>14</v>
          </cell>
          <cell r="U1495" t="str">
            <v>Petani</v>
          </cell>
        </row>
        <row r="1496">
          <cell r="C1496">
            <v>14</v>
          </cell>
          <cell r="U1496" t="str">
            <v>Ibu Rumah Tangga</v>
          </cell>
        </row>
        <row r="1497">
          <cell r="C1497">
            <v>14</v>
          </cell>
          <cell r="U1497" t="str">
            <v>Pelajar</v>
          </cell>
        </row>
        <row r="1498">
          <cell r="C1498">
            <v>14</v>
          </cell>
          <cell r="U1498" t="str">
            <v>Belum Bekerja</v>
          </cell>
        </row>
        <row r="1499">
          <cell r="C1499">
            <v>15</v>
          </cell>
          <cell r="U1499" t="str">
            <v>Petani</v>
          </cell>
        </row>
        <row r="1500">
          <cell r="C1500">
            <v>15</v>
          </cell>
          <cell r="U1500" t="str">
            <v>Ibu Rumah Tangga</v>
          </cell>
        </row>
        <row r="1501">
          <cell r="C1501">
            <v>15</v>
          </cell>
          <cell r="U1501" t="str">
            <v>Wiraswasta</v>
          </cell>
        </row>
        <row r="1502">
          <cell r="C1502">
            <v>15</v>
          </cell>
          <cell r="U1502" t="str">
            <v>Ibu Rumah Tangga</v>
          </cell>
        </row>
        <row r="1503">
          <cell r="C1503">
            <v>15</v>
          </cell>
          <cell r="U1503" t="str">
            <v>Belum Bekerja</v>
          </cell>
        </row>
        <row r="1504">
          <cell r="C1504">
            <v>15</v>
          </cell>
          <cell r="U1504" t="str">
            <v>Wiraswasta</v>
          </cell>
        </row>
        <row r="1505">
          <cell r="C1505">
            <v>15</v>
          </cell>
          <cell r="U1505" t="str">
            <v>Ibu Rumah Tangga</v>
          </cell>
        </row>
        <row r="1506">
          <cell r="C1506">
            <v>15</v>
          </cell>
          <cell r="U1506" t="str">
            <v>Pelajar</v>
          </cell>
        </row>
        <row r="1507">
          <cell r="C1507">
            <v>15</v>
          </cell>
          <cell r="U1507" t="str">
            <v>Petani</v>
          </cell>
        </row>
        <row r="1508">
          <cell r="C1508">
            <v>15</v>
          </cell>
          <cell r="U1508" t="str">
            <v>Ibu Rumah Tangga</v>
          </cell>
        </row>
        <row r="1509">
          <cell r="C1509">
            <v>15</v>
          </cell>
          <cell r="U1509" t="str">
            <v>Pelajar</v>
          </cell>
        </row>
        <row r="1510">
          <cell r="C1510">
            <v>15</v>
          </cell>
          <cell r="U1510" t="str">
            <v>Petani</v>
          </cell>
        </row>
        <row r="1511">
          <cell r="C1511">
            <v>15</v>
          </cell>
          <cell r="U1511" t="str">
            <v>Ibu Rumah Tangga</v>
          </cell>
        </row>
        <row r="1512">
          <cell r="C1512">
            <v>15</v>
          </cell>
          <cell r="U1512" t="str">
            <v>Petani</v>
          </cell>
        </row>
        <row r="1513">
          <cell r="C1513">
            <v>15</v>
          </cell>
          <cell r="U1513" t="str">
            <v>Ibu Rumah Tangga</v>
          </cell>
        </row>
        <row r="1514">
          <cell r="C1514">
            <v>15</v>
          </cell>
          <cell r="U1514" t="str">
            <v>Pelajar</v>
          </cell>
        </row>
        <row r="1515">
          <cell r="C1515">
            <v>15</v>
          </cell>
          <cell r="U1515" t="str">
            <v>Petani</v>
          </cell>
        </row>
        <row r="1516">
          <cell r="C1516">
            <v>15</v>
          </cell>
          <cell r="U1516" t="str">
            <v>Ibu Rumah Tangga</v>
          </cell>
        </row>
        <row r="1517">
          <cell r="C1517">
            <v>15</v>
          </cell>
          <cell r="U1517" t="str">
            <v>Ibu Rumah Tangga</v>
          </cell>
        </row>
        <row r="1518">
          <cell r="C1518">
            <v>15</v>
          </cell>
          <cell r="U1518" t="str">
            <v>Pelajar</v>
          </cell>
        </row>
        <row r="1519">
          <cell r="C1519">
            <v>16</v>
          </cell>
          <cell r="U1519" t="str">
            <v>Wiraswasta</v>
          </cell>
        </row>
        <row r="1520">
          <cell r="C1520">
            <v>16</v>
          </cell>
          <cell r="U1520" t="str">
            <v>Ibu Rumah Tangga</v>
          </cell>
        </row>
        <row r="1521">
          <cell r="C1521">
            <v>16</v>
          </cell>
          <cell r="U1521" t="str">
            <v>Belum Bekerja</v>
          </cell>
        </row>
        <row r="1522">
          <cell r="C1522">
            <v>16</v>
          </cell>
          <cell r="U1522" t="str">
            <v>Petani</v>
          </cell>
        </row>
        <row r="1523">
          <cell r="C1523">
            <v>16</v>
          </cell>
          <cell r="U1523" t="str">
            <v>Ibu Rumah Tangga</v>
          </cell>
        </row>
        <row r="1524">
          <cell r="C1524">
            <v>16</v>
          </cell>
          <cell r="U1524" t="str">
            <v>Pelajar</v>
          </cell>
        </row>
        <row r="1525">
          <cell r="C1525">
            <v>16</v>
          </cell>
          <cell r="U1525" t="str">
            <v>Pelajar</v>
          </cell>
        </row>
        <row r="1526">
          <cell r="C1526">
            <v>16</v>
          </cell>
          <cell r="U1526" t="str">
            <v>Ibu Rumah Tangga</v>
          </cell>
        </row>
        <row r="1527">
          <cell r="C1527">
            <v>16</v>
          </cell>
          <cell r="U1527" t="str">
            <v>Petani</v>
          </cell>
        </row>
        <row r="1528">
          <cell r="C1528">
            <v>16</v>
          </cell>
          <cell r="U1528" t="str">
            <v>Belum Bekerja</v>
          </cell>
        </row>
        <row r="1529">
          <cell r="C1529">
            <v>16</v>
          </cell>
          <cell r="U1529" t="str">
            <v>Petani</v>
          </cell>
        </row>
        <row r="1530">
          <cell r="C1530">
            <v>16</v>
          </cell>
          <cell r="U1530" t="str">
            <v>Ibu Rumah Tangga</v>
          </cell>
        </row>
        <row r="1531">
          <cell r="C1531">
            <v>16</v>
          </cell>
          <cell r="U1531" t="str">
            <v>Pelajar</v>
          </cell>
        </row>
        <row r="1532">
          <cell r="C1532">
            <v>16</v>
          </cell>
          <cell r="U1532" t="str">
            <v>Petani</v>
          </cell>
        </row>
        <row r="1533">
          <cell r="C1533">
            <v>16</v>
          </cell>
          <cell r="U1533" t="str">
            <v>Ibu Rumah Tangga</v>
          </cell>
        </row>
        <row r="1534">
          <cell r="C1534">
            <v>16</v>
          </cell>
          <cell r="U1534" t="str">
            <v>Belum Bekerja</v>
          </cell>
        </row>
        <row r="1535">
          <cell r="C1535">
            <v>16</v>
          </cell>
          <cell r="U1535" t="str">
            <v>Ibu Rumah Tangga</v>
          </cell>
        </row>
        <row r="1536">
          <cell r="C1536">
            <v>16</v>
          </cell>
          <cell r="U1536" t="str">
            <v>Ibu Rumah Tangga</v>
          </cell>
        </row>
        <row r="1537">
          <cell r="C1537">
            <v>16</v>
          </cell>
          <cell r="U1537" t="str">
            <v>Pelajar</v>
          </cell>
        </row>
        <row r="1538">
          <cell r="C1538">
            <v>16</v>
          </cell>
          <cell r="U1538" t="str">
            <v>Petani</v>
          </cell>
        </row>
        <row r="1539">
          <cell r="C1539">
            <v>16</v>
          </cell>
          <cell r="U1539" t="str">
            <v>Ibu Rumah Tangga</v>
          </cell>
        </row>
        <row r="1540">
          <cell r="C1540">
            <v>16</v>
          </cell>
          <cell r="U1540" t="str">
            <v>Pelajar</v>
          </cell>
        </row>
        <row r="1541">
          <cell r="C1541">
            <v>16</v>
          </cell>
          <cell r="U1541" t="str">
            <v>Wiraswasta</v>
          </cell>
        </row>
        <row r="1542">
          <cell r="C1542">
            <v>16</v>
          </cell>
          <cell r="U1542" t="str">
            <v>Wiraswasta</v>
          </cell>
        </row>
        <row r="1543">
          <cell r="C1543">
            <v>16</v>
          </cell>
          <cell r="U1543" t="str">
            <v>Belum Bekerja</v>
          </cell>
        </row>
        <row r="1544">
          <cell r="C1544">
            <v>16</v>
          </cell>
          <cell r="U1544" t="str">
            <v>Petani</v>
          </cell>
        </row>
        <row r="1545">
          <cell r="C1545">
            <v>16</v>
          </cell>
          <cell r="U1545" t="str">
            <v>Ibu Rumah Tangga</v>
          </cell>
        </row>
        <row r="1546">
          <cell r="C1546">
            <v>16</v>
          </cell>
          <cell r="U1546" t="str">
            <v>Pelajar</v>
          </cell>
        </row>
        <row r="1547">
          <cell r="C1547">
            <v>16</v>
          </cell>
          <cell r="U1547" t="str">
            <v>Petani</v>
          </cell>
        </row>
        <row r="1548">
          <cell r="C1548">
            <v>16</v>
          </cell>
          <cell r="U1548" t="str">
            <v>Buruh Harian Lepas</v>
          </cell>
        </row>
        <row r="1549">
          <cell r="C1549">
            <v>16</v>
          </cell>
          <cell r="U1549" t="str">
            <v>Ibu Rumah Tangga</v>
          </cell>
        </row>
        <row r="1550">
          <cell r="C1550">
            <v>16</v>
          </cell>
          <cell r="U1550" t="str">
            <v>Petani</v>
          </cell>
        </row>
        <row r="1551">
          <cell r="C1551">
            <v>16</v>
          </cell>
          <cell r="U1551" t="str">
            <v>Petani</v>
          </cell>
        </row>
        <row r="1552">
          <cell r="C1552">
            <v>16</v>
          </cell>
          <cell r="U1552" t="str">
            <v>Ibu Rumah Tangga</v>
          </cell>
        </row>
        <row r="1553">
          <cell r="C1553">
            <v>16</v>
          </cell>
          <cell r="U1553" t="str">
            <v>Petani</v>
          </cell>
        </row>
        <row r="1554">
          <cell r="C1554">
            <v>16</v>
          </cell>
          <cell r="U1554" t="str">
            <v>Ibu Rumah Tangga</v>
          </cell>
        </row>
        <row r="1555">
          <cell r="C1555">
            <v>16</v>
          </cell>
          <cell r="U1555" t="str">
            <v>Petani</v>
          </cell>
        </row>
        <row r="1556">
          <cell r="C1556">
            <v>16</v>
          </cell>
          <cell r="U1556" t="str">
            <v>Petani</v>
          </cell>
        </row>
        <row r="1557">
          <cell r="C1557">
            <v>16</v>
          </cell>
          <cell r="U1557" t="str">
            <v>Ibu Rumah Tangga</v>
          </cell>
        </row>
        <row r="1558">
          <cell r="C1558">
            <v>16</v>
          </cell>
          <cell r="U1558" t="str">
            <v>Tidak Mempunyai Pekerjaan Tetap</v>
          </cell>
        </row>
        <row r="1559">
          <cell r="C1559">
            <v>16</v>
          </cell>
          <cell r="U1559" t="str">
            <v>Pelajar</v>
          </cell>
        </row>
        <row r="1560">
          <cell r="C1560" t="str">
            <v>6</v>
          </cell>
          <cell r="U1560" t="str">
            <v>Ibu Rumah Tangga</v>
          </cell>
        </row>
        <row r="1561">
          <cell r="C1561" t="str">
            <v>6</v>
          </cell>
          <cell r="U1561" t="str">
            <v>Pelajar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9"/>
  <sheetViews>
    <sheetView tabSelected="1" workbookViewId="0">
      <selection activeCell="Z31" sqref="Z31"/>
    </sheetView>
  </sheetViews>
  <sheetFormatPr defaultRowHeight="15" x14ac:dyDescent="0.25"/>
  <cols>
    <col min="1" max="1" width="4" customWidth="1"/>
    <col min="2" max="2" width="3.85546875" bestFit="1" customWidth="1"/>
    <col min="3" max="3" width="38.7109375" bestFit="1" customWidth="1"/>
    <col min="4" max="4" width="4.5703125" style="16" bestFit="1" customWidth="1"/>
    <col min="5" max="6" width="4" style="16" bestFit="1" customWidth="1"/>
    <col min="7" max="10" width="4.5703125" style="16" bestFit="1" customWidth="1"/>
    <col min="11" max="11" width="4" style="16" bestFit="1" customWidth="1"/>
    <col min="12" max="14" width="4.5703125" style="16" bestFit="1" customWidth="1"/>
    <col min="15" max="15" width="4" style="16" bestFit="1" customWidth="1"/>
    <col min="16" max="18" width="4.5703125" style="16" bestFit="1" customWidth="1"/>
    <col min="19" max="22" width="4" style="16" bestFit="1" customWidth="1"/>
    <col min="23" max="23" width="4.5703125" style="16" bestFit="1" customWidth="1"/>
    <col min="24" max="24" width="6.5703125" style="16" bestFit="1" customWidth="1"/>
  </cols>
  <sheetData>
    <row r="2" spans="2:24" ht="18" x14ac:dyDescent="0.25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2:24" ht="18" x14ac:dyDescent="0.25">
      <c r="B3" s="21" t="s">
        <v>57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2:24" ht="18" x14ac:dyDescent="0.25">
      <c r="B4" s="21" t="s">
        <v>58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ht="15.75" thickBot="1" x14ac:dyDescent="0.3"/>
    <row r="6" spans="2:24" x14ac:dyDescent="0.25">
      <c r="B6" s="1" t="s">
        <v>0</v>
      </c>
      <c r="C6" s="2" t="s">
        <v>1</v>
      </c>
      <c r="D6" s="2" t="s">
        <v>2</v>
      </c>
      <c r="E6" s="2"/>
      <c r="F6" s="2"/>
      <c r="G6" s="2"/>
      <c r="H6" s="2"/>
      <c r="I6" s="2" t="s">
        <v>3</v>
      </c>
      <c r="J6" s="2"/>
      <c r="K6" s="2"/>
      <c r="L6" s="2"/>
      <c r="M6" s="2"/>
      <c r="N6" s="2" t="s">
        <v>4</v>
      </c>
      <c r="O6" s="2"/>
      <c r="P6" s="2"/>
      <c r="Q6" s="2"/>
      <c r="R6" s="2"/>
      <c r="S6" s="2" t="s">
        <v>5</v>
      </c>
      <c r="T6" s="2"/>
      <c r="U6" s="2"/>
      <c r="V6" s="2"/>
      <c r="W6" s="3"/>
      <c r="X6" s="4" t="s">
        <v>6</v>
      </c>
    </row>
    <row r="7" spans="2:24" x14ac:dyDescent="0.25">
      <c r="B7" s="5"/>
      <c r="C7" s="6"/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8" t="s">
        <v>11</v>
      </c>
      <c r="N7" s="7" t="s">
        <v>16</v>
      </c>
      <c r="O7" s="7" t="s">
        <v>17</v>
      </c>
      <c r="P7" s="7" t="s">
        <v>18</v>
      </c>
      <c r="Q7" s="7" t="s">
        <v>19</v>
      </c>
      <c r="R7" s="7" t="s">
        <v>11</v>
      </c>
      <c r="S7" s="7" t="s">
        <v>20</v>
      </c>
      <c r="T7" s="7" t="s">
        <v>21</v>
      </c>
      <c r="U7" s="7" t="s">
        <v>22</v>
      </c>
      <c r="V7" s="7" t="s">
        <v>23</v>
      </c>
      <c r="W7" s="9" t="s">
        <v>11</v>
      </c>
      <c r="X7" s="10"/>
    </row>
    <row r="8" spans="2:24" x14ac:dyDescent="0.25">
      <c r="B8" s="11">
        <v>1</v>
      </c>
      <c r="C8" s="12" t="s">
        <v>24</v>
      </c>
      <c r="D8" s="13">
        <f>COUNTIFS([1]PENDUDUK!$U:$U,"Apoteker",[1]PENDUDUK!$C:$C,"1")</f>
        <v>1</v>
      </c>
      <c r="E8" s="13">
        <f>COUNTIFS([1]PENDUDUK!$U:$U,"Apoteker",[1]PENDUDUK!$C:$C,"2")</f>
        <v>0</v>
      </c>
      <c r="F8" s="13">
        <f>COUNTIFS([1]PENDUDUK!$U:$U,"Apoteker",[1]PENDUDUK!$C:$C,"3")</f>
        <v>0</v>
      </c>
      <c r="G8" s="13">
        <f>COUNTIFS([1]PENDUDUK!$U:$U,"Apoteker",[1]PENDUDUK!$C:$C,"4")</f>
        <v>0</v>
      </c>
      <c r="H8" s="17">
        <f>SUM(D8:G8)</f>
        <v>1</v>
      </c>
      <c r="I8" s="13">
        <f>COUNTIFS([1]PENDUDUK!$U:$U,"Apoteker",[1]PENDUDUK!$C:$C,"5")</f>
        <v>0</v>
      </c>
      <c r="J8" s="13">
        <f>COUNTIFS([1]PENDUDUK!$U:$U,"Apoteker",[1]PENDUDUK!$C:$C,"6")</f>
        <v>0</v>
      </c>
      <c r="K8" s="13">
        <f>COUNTIFS([1]PENDUDUK!$U:$U,"Apoteker",[1]PENDUDUK!$C:$C,"7")</f>
        <v>0</v>
      </c>
      <c r="L8" s="13">
        <f>COUNTIFS([1]PENDUDUK!$U:$U,"Apoteker",[1]PENDUDUK!$C:$C,"8")</f>
        <v>0</v>
      </c>
      <c r="M8" s="17">
        <f>SUM(I8:L8)</f>
        <v>0</v>
      </c>
      <c r="N8" s="13">
        <f>COUNTIFS([1]PENDUDUK!$U:$U,"Apoteker",[1]PENDUDUK!$C:$C,"9")</f>
        <v>0</v>
      </c>
      <c r="O8" s="13">
        <f>COUNTIFS([1]PENDUDUK!$U:$U,"Apoteker",[1]PENDUDUK!$C:$C,"10")</f>
        <v>0</v>
      </c>
      <c r="P8" s="13">
        <f>COUNTIFS([1]PENDUDUK!$U:$U,"Apoteker",[1]PENDUDUK!$C:$C,"11")</f>
        <v>0</v>
      </c>
      <c r="Q8" s="13">
        <f>COUNTIFS([1]PENDUDUK!$U:$U,"Apoteker",[1]PENDUDUK!$C:$C,"12")</f>
        <v>0</v>
      </c>
      <c r="R8" s="17">
        <f>SUM(N8:Q8)</f>
        <v>0</v>
      </c>
      <c r="S8" s="13">
        <f>COUNTIFS([1]PENDUDUK!$U:$U,"Apoteker",[1]PENDUDUK!$C:$C,"13")</f>
        <v>0</v>
      </c>
      <c r="T8" s="13">
        <f>COUNTIFS([1]PENDUDUK!$U:$U,"Apoteker",[1]PENDUDUK!$C:$C,"14")</f>
        <v>0</v>
      </c>
      <c r="U8" s="13">
        <f>COUNTIFS([1]PENDUDUK!$U:$U,"Apoteker",[1]PENDUDUK!$C:$C,"15")</f>
        <v>0</v>
      </c>
      <c r="V8" s="13">
        <f>COUNTIFS([1]PENDUDUK!$U:$U,"Apoteker",[1]PENDUDUK!$C:$C,"16")</f>
        <v>0</v>
      </c>
      <c r="W8" s="17">
        <f>SUM(S8:V8)</f>
        <v>0</v>
      </c>
      <c r="X8" s="18">
        <f>H8+M8+R8+W8</f>
        <v>1</v>
      </c>
    </row>
    <row r="9" spans="2:24" x14ac:dyDescent="0.25">
      <c r="B9" s="11">
        <v>2</v>
      </c>
      <c r="C9" s="12" t="s">
        <v>25</v>
      </c>
      <c r="D9" s="13">
        <f>COUNTIFS([1]PENDUDUK!$U:$U,"Belum Bekerja",[1]PENDUDUK!$C:$C,"1")</f>
        <v>5</v>
      </c>
      <c r="E9" s="13">
        <f>COUNTIFS([1]PENDUDUK!$U:$U,"Belum Bekerja",[1]PENDUDUK!$C:$C,"2")</f>
        <v>3</v>
      </c>
      <c r="F9" s="13">
        <f>COUNTIFS([1]PENDUDUK!$U:$U,"Belum Bekerja",[1]PENDUDUK!$C:$C,"3")</f>
        <v>4</v>
      </c>
      <c r="G9" s="13">
        <f>COUNTIFS([1]PENDUDUK!$U:$U,"Belum Bekerja",[1]PENDUDUK!$C:$C,"4")</f>
        <v>6</v>
      </c>
      <c r="H9" s="17">
        <f t="shared" ref="H9:H38" si="0">SUM(D9:G9)</f>
        <v>18</v>
      </c>
      <c r="I9" s="13">
        <f>COUNTIFS([1]PENDUDUK!$U:$U,"Belum Bekerja",[1]PENDUDUK!$C:$C,"5")</f>
        <v>7</v>
      </c>
      <c r="J9" s="13">
        <f>COUNTIFS([1]PENDUDUK!$U:$U,"Belum Bekerja",[1]PENDUDUK!$C:$C,"6")</f>
        <v>8</v>
      </c>
      <c r="K9" s="13">
        <f>COUNTIFS([1]PENDUDUK!$U:$U,"Belum Bekerja",[1]PENDUDUK!$C:$C,"7")</f>
        <v>2</v>
      </c>
      <c r="L9" s="13">
        <f>COUNTIFS([1]PENDUDUK!$U:$U,"Belum Bekerja",[1]PENDUDUK!$C:$C,"8")</f>
        <v>6</v>
      </c>
      <c r="M9" s="17">
        <f t="shared" ref="M9:M38" si="1">SUM(I9:L9)</f>
        <v>23</v>
      </c>
      <c r="N9" s="13">
        <f>COUNTIFS([1]PENDUDUK!$U:$U,"Belum Bekerja",[1]PENDUDUK!$C:$C,"9")</f>
        <v>4</v>
      </c>
      <c r="O9" s="13">
        <f>COUNTIFS([1]PENDUDUK!$U:$U,"Belum Bekerja",[1]PENDUDUK!$C:$C,"10")</f>
        <v>3</v>
      </c>
      <c r="P9" s="13">
        <f>COUNTIFS([1]PENDUDUK!$U:$U,"Belum Bekerja",[1]PENDUDUK!$C:$C,"11")</f>
        <v>9</v>
      </c>
      <c r="Q9" s="13">
        <f>COUNTIFS([1]PENDUDUK!$U:$U,"Belum Bekerja",[1]PENDUDUK!$C:$C,"12")</f>
        <v>4</v>
      </c>
      <c r="R9" s="17">
        <f t="shared" ref="R9:R38" si="2">SUM(N9:Q9)</f>
        <v>20</v>
      </c>
      <c r="S9" s="13">
        <f>COUNTIFS([1]PENDUDUK!$U:$U,"Belum Bekerja",[1]PENDUDUK!$C:$C,"13")</f>
        <v>2</v>
      </c>
      <c r="T9" s="13">
        <f>COUNTIFS([1]PENDUDUK!$U:$U,"Belum Bekerja",[1]PENDUDUK!$C:$C,"14")</f>
        <v>1</v>
      </c>
      <c r="U9" s="13">
        <f>COUNTIFS([1]PENDUDUK!$U:$U,"Belum Bekerja",[1]PENDUDUK!$C:$C,"15")</f>
        <v>1</v>
      </c>
      <c r="V9" s="13">
        <f>COUNTIFS([1]PENDUDUK!$U:$U,"Belum Bekerja",[1]PENDUDUK!$C:$C,"16")</f>
        <v>4</v>
      </c>
      <c r="W9" s="17">
        <f t="shared" ref="W9:W38" si="3">SUM(S9:V9)</f>
        <v>8</v>
      </c>
      <c r="X9" s="18">
        <f t="shared" ref="X9:X38" si="4">H9+M9+R9+W9</f>
        <v>69</v>
      </c>
    </row>
    <row r="10" spans="2:24" x14ac:dyDescent="0.25">
      <c r="B10" s="11">
        <f>ROWS(B10:B$12)</f>
        <v>3</v>
      </c>
      <c r="C10" s="12" t="s">
        <v>26</v>
      </c>
      <c r="D10" s="13">
        <f>COUNTIFS([1]PENDUDUK!$U:$U,"Bidan swasta",[1]PENDUDUK!$C:$C,"1")</f>
        <v>0</v>
      </c>
      <c r="E10" s="13">
        <f>COUNTIFS([1]PENDUDUK!$U:$U,"Bidan swasta",[1]PENDUDUK!$C:$C,"2")</f>
        <v>0</v>
      </c>
      <c r="F10" s="13">
        <f>COUNTIFS([1]PENDUDUK!$U:$U,"Bidan swasta",[1]PENDUDUK!$C:$C,"3")</f>
        <v>0</v>
      </c>
      <c r="G10" s="13">
        <f>COUNTIFS([1]PENDUDUK!$U:$U,"Bidan swasta",[1]PENDUDUK!$C:$C,"4")</f>
        <v>0</v>
      </c>
      <c r="H10" s="17">
        <f t="shared" si="0"/>
        <v>0</v>
      </c>
      <c r="I10" s="13">
        <f>COUNTIFS([1]PENDUDUK!$U:$U,"Bidan swasta",[1]PENDUDUK!$C:$C,"5")</f>
        <v>0</v>
      </c>
      <c r="J10" s="13">
        <f>COUNTIFS([1]PENDUDUK!$U:$U,"Bidan swasta",[1]PENDUDUK!$C:$C,"6")</f>
        <v>0</v>
      </c>
      <c r="K10" s="13">
        <f>COUNTIFS([1]PENDUDUK!$U:$U,"Bidan swasta",[1]PENDUDUK!$C:$C,"7")</f>
        <v>0</v>
      </c>
      <c r="L10" s="13">
        <f>COUNTIFS([1]PENDUDUK!$U:$U,"Bidan swasta",[1]PENDUDUK!$C:$C,"8")</f>
        <v>0</v>
      </c>
      <c r="M10" s="17">
        <f t="shared" si="1"/>
        <v>0</v>
      </c>
      <c r="N10" s="13">
        <f>COUNTIFS([1]PENDUDUK!$U:$U,"Bidan swasta",[1]PENDUDUK!$C:$C,"9")</f>
        <v>0</v>
      </c>
      <c r="O10" s="13">
        <f>COUNTIFS([1]PENDUDUK!$U:$U,"Bidan swasta",[1]PENDUDUK!$C:$C,"10")</f>
        <v>0</v>
      </c>
      <c r="P10" s="13">
        <f>COUNTIFS([1]PENDUDUK!$U:$U,"Bidan swasta",[1]PENDUDUK!$C:$C,"11")</f>
        <v>1</v>
      </c>
      <c r="Q10" s="13">
        <f>COUNTIFS([1]PENDUDUK!$U:$U,"Bidan swasta",[1]PENDUDUK!$C:$C,"12")</f>
        <v>0</v>
      </c>
      <c r="R10" s="17">
        <f t="shared" si="2"/>
        <v>1</v>
      </c>
      <c r="S10" s="13">
        <f>COUNTIFS([1]PENDUDUK!$U:$U,"Bidan swasta",[1]PENDUDUK!$C:$C,"13")</f>
        <v>0</v>
      </c>
      <c r="T10" s="13">
        <f>COUNTIFS([1]PENDUDUK!$U:$U,"Bidan swasta",[1]PENDUDUK!$C:$C,"14")</f>
        <v>0</v>
      </c>
      <c r="U10" s="13">
        <f>COUNTIFS([1]PENDUDUK!$U:$U,"Bidan swasta",[1]PENDUDUK!$C:$C,"15")</f>
        <v>0</v>
      </c>
      <c r="V10" s="13">
        <f>COUNTIFS([1]PENDUDUK!$U:$U,"Bidan swasta",[1]PENDUDUK!$C:$C,"16")</f>
        <v>0</v>
      </c>
      <c r="W10" s="17">
        <f t="shared" si="3"/>
        <v>0</v>
      </c>
      <c r="X10" s="18">
        <f t="shared" si="4"/>
        <v>1</v>
      </c>
    </row>
    <row r="11" spans="2:24" x14ac:dyDescent="0.25">
      <c r="B11" s="11">
        <v>4</v>
      </c>
      <c r="C11" s="12" t="s">
        <v>27</v>
      </c>
      <c r="D11" s="13">
        <f>COUNTIFS([1]PENDUDUK!$U:$U,"Buruh Harian Lepas",[1]PENDUDUK!$C:$C,"1")</f>
        <v>0</v>
      </c>
      <c r="E11" s="13">
        <f>COUNTIFS([1]PENDUDUK!$U:$U,"Buruh Harian Lepas",[1]PENDUDUK!$C:$C,"2")</f>
        <v>0</v>
      </c>
      <c r="F11" s="13">
        <f>COUNTIFS([1]PENDUDUK!$U:$U,"Buruh Harian Lepas",[1]PENDUDUK!$C:$C,"3")</f>
        <v>0</v>
      </c>
      <c r="G11" s="13">
        <f>COUNTIFS([1]PENDUDUK!$U:$U,"Buruh Harian Lepas",[1]PENDUDUK!$C:$C,"4")</f>
        <v>0</v>
      </c>
      <c r="H11" s="17">
        <f t="shared" si="0"/>
        <v>0</v>
      </c>
      <c r="I11" s="13">
        <f>COUNTIFS([1]PENDUDUK!$U:$U,"Buruh Harian Lepas",[1]PENDUDUK!$C:$C,"5")</f>
        <v>0</v>
      </c>
      <c r="J11" s="13">
        <f>COUNTIFS([1]PENDUDUK!$U:$U,"Buruh Harian Lepas",[1]PENDUDUK!$C:$C,"6")</f>
        <v>0</v>
      </c>
      <c r="K11" s="13">
        <f>COUNTIFS([1]PENDUDUK!$U:$U,"Buruh Harian Lepas",[1]PENDUDUK!$C:$C,"7")</f>
        <v>0</v>
      </c>
      <c r="L11" s="13">
        <f>COUNTIFS([1]PENDUDUK!$U:$U,"Buruh Harian Lepas",[1]PENDUDUK!$C:$C,"8")</f>
        <v>0</v>
      </c>
      <c r="M11" s="17">
        <f t="shared" si="1"/>
        <v>0</v>
      </c>
      <c r="N11" s="13">
        <f>COUNTIFS([1]PENDUDUK!$U:$U,"Buruh Harian Lepas",[1]PENDUDUK!$C:$C,"9")</f>
        <v>0</v>
      </c>
      <c r="O11" s="13">
        <f>COUNTIFS([1]PENDUDUK!$U:$U,"Buruh Harian Lepas",[1]PENDUDUK!$C:$C,"10")</f>
        <v>0</v>
      </c>
      <c r="P11" s="13">
        <f>COUNTIFS([1]PENDUDUK!$U:$U,"Buruh Harian Lepas",[1]PENDUDUK!$C:$C,"11")</f>
        <v>1</v>
      </c>
      <c r="Q11" s="13">
        <f>COUNTIFS([1]PENDUDUK!$U:$U,"Buruh Harian Lepas",[1]PENDUDUK!$C:$C,"12")</f>
        <v>0</v>
      </c>
      <c r="R11" s="17">
        <f t="shared" si="2"/>
        <v>1</v>
      </c>
      <c r="S11" s="13">
        <f>COUNTIFS([1]PENDUDUK!$U:$U,"Buruh Harian Lepas",[1]PENDUDUK!$C:$C,"13")</f>
        <v>0</v>
      </c>
      <c r="T11" s="13">
        <f>COUNTIFS([1]PENDUDUK!$U:$U,"Buruh Harian Lepas",[1]PENDUDUK!$C:$C,"14")</f>
        <v>0</v>
      </c>
      <c r="U11" s="13">
        <f>COUNTIFS([1]PENDUDUK!$U:$U,"Buruh Harian Lepas",[1]PENDUDUK!$C:$C,"15")</f>
        <v>0</v>
      </c>
      <c r="V11" s="13">
        <f>COUNTIFS([1]PENDUDUK!$U:$U,"Buruh Harian Lepas",[1]PENDUDUK!$C:$C,"16")</f>
        <v>1</v>
      </c>
      <c r="W11" s="17">
        <f t="shared" si="3"/>
        <v>1</v>
      </c>
      <c r="X11" s="18">
        <f t="shared" si="4"/>
        <v>2</v>
      </c>
    </row>
    <row r="12" spans="2:24" x14ac:dyDescent="0.25">
      <c r="B12" s="11">
        <v>5</v>
      </c>
      <c r="C12" s="12" t="s">
        <v>28</v>
      </c>
      <c r="D12" s="13">
        <f>COUNTIFS([1]PENDUDUK!$U:$U,"Buruh Tani",[1]PENDUDUK!$C:$C,"1")</f>
        <v>0</v>
      </c>
      <c r="E12" s="13">
        <f>COUNTIFS([1]PENDUDUK!$U:$U,"Buruh Tani",[1]PENDUDUK!$C:$C,"2")</f>
        <v>4</v>
      </c>
      <c r="F12" s="13">
        <f>COUNTIFS([1]PENDUDUK!$U:$U,"Buruh Tani",[1]PENDUDUK!$C:$C,"3")</f>
        <v>0</v>
      </c>
      <c r="G12" s="13">
        <f>COUNTIFS([1]PENDUDUK!$U:$U,"Buruh Tani",[1]PENDUDUK!$C:$C,"4")</f>
        <v>1</v>
      </c>
      <c r="H12" s="17">
        <f t="shared" si="0"/>
        <v>5</v>
      </c>
      <c r="I12" s="13">
        <f>COUNTIFS([1]PENDUDUK!$U:$U,"Buruh Tani",[1]PENDUDUK!$C:$C,"5")</f>
        <v>0</v>
      </c>
      <c r="J12" s="13">
        <f>COUNTIFS([1]PENDUDUK!$U:$U,"Buruh Tani",[1]PENDUDUK!$C:$C,"6")</f>
        <v>0</v>
      </c>
      <c r="K12" s="13">
        <f>COUNTIFS([1]PENDUDUK!$U:$U,"Buruh Tani",[1]PENDUDUK!$C:$C,"7")</f>
        <v>0</v>
      </c>
      <c r="L12" s="13">
        <f>COUNTIFS([1]PENDUDUK!$U:$U,"Buruh Tani",[1]PENDUDUK!$C:$C,"8")</f>
        <v>0</v>
      </c>
      <c r="M12" s="17">
        <f t="shared" si="1"/>
        <v>0</v>
      </c>
      <c r="N12" s="13">
        <f>COUNTIFS([1]PENDUDUK!$U:$U,"Buruh Tani",[1]PENDUDUK!$C:$C,"9")</f>
        <v>0</v>
      </c>
      <c r="O12" s="13">
        <f>COUNTIFS([1]PENDUDUK!$U:$U,"Buruh Tani",[1]PENDUDUK!$C:$C,"10")</f>
        <v>0</v>
      </c>
      <c r="P12" s="13">
        <f>COUNTIFS([1]PENDUDUK!$U:$U,"Buruh Tani",[1]PENDUDUK!$C:$C,"11")</f>
        <v>0</v>
      </c>
      <c r="Q12" s="13">
        <f>COUNTIFS([1]PENDUDUK!$U:$U,"Buruh Tani",[1]PENDUDUK!$C:$C,"12")</f>
        <v>1</v>
      </c>
      <c r="R12" s="17">
        <f t="shared" si="2"/>
        <v>1</v>
      </c>
      <c r="S12" s="13">
        <f>COUNTIFS([1]PENDUDUK!$U:$U,"Buruh Tani",[1]PENDUDUK!$C:$C,"13")</f>
        <v>0</v>
      </c>
      <c r="T12" s="13">
        <f>COUNTIFS([1]PENDUDUK!$U:$U,"Buruh Tani",[1]PENDUDUK!$C:$C,"14")</f>
        <v>0</v>
      </c>
      <c r="U12" s="13">
        <f>COUNTIFS([1]PENDUDUK!$U:$U,"Buruh Tani",[1]PENDUDUK!$C:$C,"15")</f>
        <v>0</v>
      </c>
      <c r="V12" s="13">
        <f>COUNTIFS([1]PENDUDUK!$U:$U,"Buruh Tani",[1]PENDUDUK!$C:$C,"16")</f>
        <v>0</v>
      </c>
      <c r="W12" s="17">
        <f t="shared" si="3"/>
        <v>0</v>
      </c>
      <c r="X12" s="18">
        <f t="shared" si="4"/>
        <v>6</v>
      </c>
    </row>
    <row r="13" spans="2:24" x14ac:dyDescent="0.25">
      <c r="B13" s="11">
        <v>6</v>
      </c>
      <c r="C13" s="12" t="s">
        <v>29</v>
      </c>
      <c r="D13" s="13">
        <f>COUNTIFS([1]PENDUDUK!$U:$U,"Dukun Tradisional",[1]PENDUDUK!$C:$C,"1")</f>
        <v>0</v>
      </c>
      <c r="E13" s="13">
        <f>COUNTIFS([1]PENDUDUK!$U:$U,"Dukun Tradisional",[1]PENDUDUK!$C:$C,"2")</f>
        <v>0</v>
      </c>
      <c r="F13" s="13">
        <f>COUNTIFS([1]PENDUDUK!$U:$U,"Dukun Tradisional",[1]PENDUDUK!$C:$C,"3")</f>
        <v>0</v>
      </c>
      <c r="G13" s="13">
        <f>COUNTIFS([1]PENDUDUK!$U:$U,"Dukun Tradisional",[1]PENDUDUK!$C:$C,"4")</f>
        <v>0</v>
      </c>
      <c r="H13" s="17">
        <f t="shared" si="0"/>
        <v>0</v>
      </c>
      <c r="I13" s="13">
        <f>COUNTIFS([1]PENDUDUK!$U:$U,"Dukun Tradisional",[1]PENDUDUK!$C:$C,"5")</f>
        <v>0</v>
      </c>
      <c r="J13" s="13">
        <f>COUNTIFS([1]PENDUDUK!$U:$U,"Dukun Tradisional",[1]PENDUDUK!$C:$C,"6")</f>
        <v>0</v>
      </c>
      <c r="K13" s="13">
        <f>COUNTIFS([1]PENDUDUK!$U:$U,"Dukun Tradisional",[1]PENDUDUK!$C:$C,"7")</f>
        <v>1</v>
      </c>
      <c r="L13" s="13">
        <f>COUNTIFS([1]PENDUDUK!$U:$U,"Dukun Tradisional",[1]PENDUDUK!$C:$C,"8")</f>
        <v>0</v>
      </c>
      <c r="M13" s="17">
        <f t="shared" si="1"/>
        <v>1</v>
      </c>
      <c r="N13" s="13">
        <f>COUNTIFS([1]PENDUDUK!$U:$U,"Dukun Tradisional",[1]PENDUDUK!$C:$C,"9")</f>
        <v>0</v>
      </c>
      <c r="O13" s="13">
        <f>COUNTIFS([1]PENDUDUK!$U:$U,"Dukun Tradisional",[1]PENDUDUK!$C:$C,"10")</f>
        <v>0</v>
      </c>
      <c r="P13" s="13">
        <f>COUNTIFS([1]PENDUDUK!$U:$U,"Dukun Tradisional",[1]PENDUDUK!$C:$C,"11")</f>
        <v>0</v>
      </c>
      <c r="Q13" s="13">
        <f>COUNTIFS([1]PENDUDUK!$U:$U,"Dukun Tradisional",[1]PENDUDUK!$C:$C,"12")</f>
        <v>0</v>
      </c>
      <c r="R13" s="17">
        <f t="shared" si="2"/>
        <v>0</v>
      </c>
      <c r="S13" s="13">
        <f>COUNTIFS([1]PENDUDUK!$U:$U,"Dukun Tradisional",[1]PENDUDUK!$C:$C,"13")</f>
        <v>0</v>
      </c>
      <c r="T13" s="13">
        <f>COUNTIFS([1]PENDUDUK!$U:$U,"Dukun Tradisional",[1]PENDUDUK!$C:$C,"14")</f>
        <v>0</v>
      </c>
      <c r="U13" s="13">
        <f>COUNTIFS([1]PENDUDUK!$U:$U,"Dukun Tradisional",[1]PENDUDUK!$C:$C,"15")</f>
        <v>0</v>
      </c>
      <c r="V13" s="13">
        <f>COUNTIFS([1]PENDUDUK!$U:$U,"Dukun Tradisional",[1]PENDUDUK!$C:$C,"16")</f>
        <v>0</v>
      </c>
      <c r="W13" s="17">
        <f t="shared" si="3"/>
        <v>0</v>
      </c>
      <c r="X13" s="18">
        <f t="shared" si="4"/>
        <v>1</v>
      </c>
    </row>
    <row r="14" spans="2:24" x14ac:dyDescent="0.25">
      <c r="B14" s="11">
        <v>7</v>
      </c>
      <c r="C14" s="12" t="s">
        <v>30</v>
      </c>
      <c r="D14" s="13">
        <f>COUNTIFS([1]PENDUDUK!$U:$U,"Dukun/paranormal/supranatural",[1]PENDUDUK!$C:$C,"1")</f>
        <v>0</v>
      </c>
      <c r="E14" s="13">
        <f>COUNTIFS([1]PENDUDUK!$U:$U,"Dukun/paranormal/supranatural",[1]PENDUDUK!$C:$C,"2")</f>
        <v>1</v>
      </c>
      <c r="F14" s="13">
        <f>COUNTIFS([1]PENDUDUK!$U:$U,"Dukun/paranormal/supranatural",[1]PENDUDUK!$C:$C,"3")</f>
        <v>0</v>
      </c>
      <c r="G14" s="13">
        <f>COUNTIFS([1]PENDUDUK!$U:$U,"Dukun/paranormal/supranatural",[1]PENDUDUK!$C:$C,"4")</f>
        <v>0</v>
      </c>
      <c r="H14" s="17">
        <f t="shared" si="0"/>
        <v>1</v>
      </c>
      <c r="I14" s="13">
        <f>COUNTIFS([1]PENDUDUK!$U:$U,"Dukun/paranormal/supranatural",[1]PENDUDUK!$C:$C,"5")</f>
        <v>0</v>
      </c>
      <c r="J14" s="13">
        <f>COUNTIFS([1]PENDUDUK!$U:$U,"Dukun/paranormal/supranatural",[1]PENDUDUK!$C:$C,"6")</f>
        <v>0</v>
      </c>
      <c r="K14" s="13">
        <f>COUNTIFS([1]PENDUDUK!$U:$U,"Dukun/paranormal/supranatural",[1]PENDUDUK!$C:$C,"7")</f>
        <v>0</v>
      </c>
      <c r="L14" s="13">
        <f>COUNTIFS([1]PENDUDUK!$U:$U,"Dukun/paranormal/supranatural",[1]PENDUDUK!$C:$C,"8")</f>
        <v>0</v>
      </c>
      <c r="M14" s="17">
        <f t="shared" si="1"/>
        <v>0</v>
      </c>
      <c r="N14" s="13">
        <f>COUNTIFS([1]PENDUDUK!$U:$U,"Dukun/paranormal/supranatural",[1]PENDUDUK!$C:$C,"9")</f>
        <v>0</v>
      </c>
      <c r="O14" s="13">
        <f>COUNTIFS([1]PENDUDUK!$U:$U,"Dukun/paranormal/supranatural",[1]PENDUDUK!$C:$C,"10")</f>
        <v>0</v>
      </c>
      <c r="P14" s="13">
        <f>COUNTIFS([1]PENDUDUK!$U:$U,"Dukun/paranormal/supranatural",[1]PENDUDUK!$C:$C,"11")</f>
        <v>0</v>
      </c>
      <c r="Q14" s="13">
        <f>COUNTIFS([1]PENDUDUK!$U:$U,"Dukun/paranormal/supranatural",[1]PENDUDUK!$C:$C,"12")</f>
        <v>0</v>
      </c>
      <c r="R14" s="17">
        <f t="shared" si="2"/>
        <v>0</v>
      </c>
      <c r="S14" s="13">
        <f>COUNTIFS([1]PENDUDUK!$U:$U,"Dukun/paranormal/supranatural",[1]PENDUDUK!$C:$C,"13")</f>
        <v>0</v>
      </c>
      <c r="T14" s="13">
        <f>COUNTIFS([1]PENDUDUK!$U:$U,"Dukun/paranormal/supranatural",[1]PENDUDUK!$C:$C,"14")</f>
        <v>0</v>
      </c>
      <c r="U14" s="13">
        <f>COUNTIFS([1]PENDUDUK!$U:$U,"Dukun/paranormal/supranatural",[1]PENDUDUK!$C:$C,"15")</f>
        <v>0</v>
      </c>
      <c r="V14" s="13">
        <f>COUNTIFS([1]PENDUDUK!$U:$U,"Dukun/paranormal/supranatural",[1]PENDUDUK!$C:$C,"16")</f>
        <v>0</v>
      </c>
      <c r="W14" s="17">
        <f t="shared" si="3"/>
        <v>0</v>
      </c>
      <c r="X14" s="18">
        <f t="shared" si="4"/>
        <v>1</v>
      </c>
    </row>
    <row r="15" spans="2:24" x14ac:dyDescent="0.25">
      <c r="B15" s="11">
        <v>8</v>
      </c>
      <c r="C15" s="12" t="s">
        <v>31</v>
      </c>
      <c r="D15" s="13">
        <f>COUNTIFS([1]PENDUDUK!$U:$U,"Guru swasta",[1]PENDUDUK!$C:$C,"1")</f>
        <v>0</v>
      </c>
      <c r="E15" s="13">
        <f>COUNTIFS([1]PENDUDUK!$U:$U,"Guru swasta",[1]PENDUDUK!$C:$C,"2")</f>
        <v>0</v>
      </c>
      <c r="F15" s="13">
        <f>COUNTIFS([1]PENDUDUK!$U:$U,"Guru swasta",[1]PENDUDUK!$C:$C,"3")</f>
        <v>0</v>
      </c>
      <c r="G15" s="13">
        <f>COUNTIFS([1]PENDUDUK!$U:$U,"Guru swasta",[1]PENDUDUK!$C:$C,"4")</f>
        <v>1</v>
      </c>
      <c r="H15" s="17">
        <f t="shared" si="0"/>
        <v>1</v>
      </c>
      <c r="I15" s="13">
        <f>COUNTIFS([1]PENDUDUK!$U:$U,"Guru swasta",[1]PENDUDUK!$C:$C,"5")</f>
        <v>0</v>
      </c>
      <c r="J15" s="13">
        <f>COUNTIFS([1]PENDUDUK!$U:$U,"Guru swasta",[1]PENDUDUK!$C:$C,"6")</f>
        <v>0</v>
      </c>
      <c r="K15" s="13">
        <f>COUNTIFS([1]PENDUDUK!$U:$U,"Guru swasta",[1]PENDUDUK!$C:$C,"7")</f>
        <v>0</v>
      </c>
      <c r="L15" s="13">
        <f>COUNTIFS([1]PENDUDUK!$U:$U,"Guru swasta",[1]PENDUDUK!$C:$C,"8")</f>
        <v>0</v>
      </c>
      <c r="M15" s="17">
        <f t="shared" si="1"/>
        <v>0</v>
      </c>
      <c r="N15" s="13">
        <f>COUNTIFS([1]PENDUDUK!$U:$U,"Guru swasta",[1]PENDUDUK!$C:$C,"9")</f>
        <v>0</v>
      </c>
      <c r="O15" s="13">
        <f>COUNTIFS([1]PENDUDUK!$U:$U,"Guru swasta",[1]PENDUDUK!$C:$C,"10")</f>
        <v>0</v>
      </c>
      <c r="P15" s="13">
        <f>COUNTIFS([1]PENDUDUK!$U:$U,"Guru swasta",[1]PENDUDUK!$C:$C,"11")</f>
        <v>0</v>
      </c>
      <c r="Q15" s="13">
        <f>COUNTIFS([1]PENDUDUK!$U:$U,"Guru swasta",[1]PENDUDUK!$C:$C,"12")</f>
        <v>0</v>
      </c>
      <c r="R15" s="17">
        <f t="shared" si="2"/>
        <v>0</v>
      </c>
      <c r="S15" s="13">
        <f>COUNTIFS([1]PENDUDUK!$U:$U,"Guru swasta",[1]PENDUDUK!$C:$C,"13")</f>
        <v>0</v>
      </c>
      <c r="T15" s="13">
        <f>COUNTIFS([1]PENDUDUK!$U:$U,"Guru swasta",[1]PENDUDUK!$C:$C,"14")</f>
        <v>0</v>
      </c>
      <c r="U15" s="13">
        <f>COUNTIFS([1]PENDUDUK!$U:$U,"Guru swasta",[1]PENDUDUK!$C:$C,"15")</f>
        <v>0</v>
      </c>
      <c r="V15" s="13">
        <f>COUNTIFS([1]PENDUDUK!$U:$U,"Guru swasta",[1]PENDUDUK!$C:$C,"16")</f>
        <v>0</v>
      </c>
      <c r="W15" s="17">
        <f t="shared" si="3"/>
        <v>0</v>
      </c>
      <c r="X15" s="18">
        <f t="shared" si="4"/>
        <v>1</v>
      </c>
    </row>
    <row r="16" spans="2:24" x14ac:dyDescent="0.25">
      <c r="B16" s="11">
        <v>9</v>
      </c>
      <c r="C16" s="12" t="s">
        <v>32</v>
      </c>
      <c r="D16" s="13">
        <f>COUNTIFS([1]PENDUDUK!$U:$U,"Ibu Rumah Tangga",[1]PENDUDUK!$C:$C,"1")</f>
        <v>27</v>
      </c>
      <c r="E16" s="13">
        <f>COUNTIFS([1]PENDUDUK!$U:$U,"Ibu Rumah Tangga",[1]PENDUDUK!$C:$C,"2")</f>
        <v>19</v>
      </c>
      <c r="F16" s="13">
        <f>COUNTIFS([1]PENDUDUK!$U:$U,"Ibu Rumah Tangga",[1]PENDUDUK!$C:$C,"3")</f>
        <v>22</v>
      </c>
      <c r="G16" s="13">
        <f>COUNTIFS([1]PENDUDUK!$U:$U,"Ibu Rumah Tangga",[1]PENDUDUK!$C:$C,"4")</f>
        <v>26</v>
      </c>
      <c r="H16" s="17">
        <f t="shared" si="0"/>
        <v>94</v>
      </c>
      <c r="I16" s="13">
        <f>COUNTIFS([1]PENDUDUK!$U:$U,"Ibu Rumah Tangga",[1]PENDUDUK!$C:$C,"5")</f>
        <v>34</v>
      </c>
      <c r="J16" s="13">
        <f>COUNTIFS([1]PENDUDUK!$U:$U,"Ibu Rumah Tangga",[1]PENDUDUK!$C:$C,"6")</f>
        <v>38</v>
      </c>
      <c r="K16" s="13">
        <f>COUNTIFS([1]PENDUDUK!$U:$U,"Ibu Rumah Tangga",[1]PENDUDUK!$C:$C,"7")</f>
        <v>15</v>
      </c>
      <c r="L16" s="13">
        <f>COUNTIFS([1]PENDUDUK!$U:$U,"Ibu Rumah Tangga",[1]PENDUDUK!$C:$C,"8")</f>
        <v>33</v>
      </c>
      <c r="M16" s="17">
        <f t="shared" si="1"/>
        <v>120</v>
      </c>
      <c r="N16" s="13">
        <f>COUNTIFS([1]PENDUDUK!$U:$U,"Ibu Rumah Tangga",[1]PENDUDUK!$C:$C,"9")</f>
        <v>26</v>
      </c>
      <c r="O16" s="13">
        <f>COUNTIFS([1]PENDUDUK!$U:$U,"Ibu Rumah Tangga",[1]PENDUDUK!$C:$C,"10")</f>
        <v>23</v>
      </c>
      <c r="P16" s="13">
        <f>COUNTIFS([1]PENDUDUK!$U:$U,"Ibu Rumah Tangga",[1]PENDUDUK!$C:$C,"11")</f>
        <v>45</v>
      </c>
      <c r="Q16" s="13">
        <f>COUNTIFS([1]PENDUDUK!$U:$U,"Ibu Rumah Tangga",[1]PENDUDUK!$C:$C,"12")</f>
        <v>46</v>
      </c>
      <c r="R16" s="17">
        <f t="shared" si="2"/>
        <v>140</v>
      </c>
      <c r="S16" s="13">
        <f>COUNTIFS([1]PENDUDUK!$U:$U,"Ibu Rumah Tangga",[1]PENDUDUK!$C:$C,"13")</f>
        <v>12</v>
      </c>
      <c r="T16" s="13">
        <f>COUNTIFS([1]PENDUDUK!$U:$U,"Ibu Rumah Tangga",[1]PENDUDUK!$C:$C,"14")</f>
        <v>4</v>
      </c>
      <c r="U16" s="13">
        <f>COUNTIFS([1]PENDUDUK!$U:$U,"Ibu Rumah Tangga",[1]PENDUDUK!$C:$C,"15")</f>
        <v>8</v>
      </c>
      <c r="V16" s="13">
        <f>COUNTIFS([1]PENDUDUK!$U:$U,"Ibu Rumah Tangga",[1]PENDUDUK!$C:$C,"16")</f>
        <v>13</v>
      </c>
      <c r="W16" s="17">
        <f t="shared" si="3"/>
        <v>37</v>
      </c>
      <c r="X16" s="18">
        <f t="shared" si="4"/>
        <v>391</v>
      </c>
    </row>
    <row r="17" spans="2:24" x14ac:dyDescent="0.25">
      <c r="B17" s="11">
        <v>10</v>
      </c>
      <c r="C17" s="12" t="s">
        <v>33</v>
      </c>
      <c r="D17" s="13">
        <f>COUNTIFS([1]PENDUDUK!$U:$U,"Jasa pengobatan alternatif",[1]PENDUDUK!$C:$C,"1")</f>
        <v>0</v>
      </c>
      <c r="E17" s="13">
        <f>COUNTIFS([1]PENDUDUK!$U:$U,"Jasa pengobatan alternatif",[1]PENDUDUK!$C:$C,"2")</f>
        <v>0</v>
      </c>
      <c r="F17" s="13">
        <f>COUNTIFS([1]PENDUDUK!$U:$U,"Jasa pengobatan alternatif",[1]PENDUDUK!$C:$C,"3")</f>
        <v>0</v>
      </c>
      <c r="G17" s="13">
        <f>COUNTIFS([1]PENDUDUK!$U:$U,"Jasa pengobatan alternatif",[1]PENDUDUK!$C:$C,"4")</f>
        <v>0</v>
      </c>
      <c r="H17" s="17">
        <f t="shared" si="0"/>
        <v>0</v>
      </c>
      <c r="I17" s="13">
        <f>COUNTIFS([1]PENDUDUK!$U:$U,"Jasa pengobatan alternatif",[1]PENDUDUK!$C:$C,"5")</f>
        <v>0</v>
      </c>
      <c r="J17" s="13">
        <f>COUNTIFS([1]PENDUDUK!$U:$U,"Jasa pengobatan alternatif",[1]PENDUDUK!$C:$C,"6")</f>
        <v>0</v>
      </c>
      <c r="K17" s="13">
        <f>COUNTIFS([1]PENDUDUK!$U:$U,"Jasa pengobatan alternatif",[1]PENDUDUK!$C:$C,"7")</f>
        <v>0</v>
      </c>
      <c r="L17" s="13">
        <f>COUNTIFS([1]PENDUDUK!$U:$U,"Jasa pengobatan alternatif",[1]PENDUDUK!$C:$C,"8")</f>
        <v>0</v>
      </c>
      <c r="M17" s="17">
        <f t="shared" si="1"/>
        <v>0</v>
      </c>
      <c r="N17" s="13">
        <f>COUNTIFS([1]PENDUDUK!$U:$U,"Jasa pengobatan alternatif",[1]PENDUDUK!$C:$C,"9")</f>
        <v>1</v>
      </c>
      <c r="O17" s="13">
        <f>COUNTIFS([1]PENDUDUK!$U:$U,"Jasa pengobatan alternatif",[1]PENDUDUK!$C:$C,"10")</f>
        <v>0</v>
      </c>
      <c r="P17" s="13">
        <f>COUNTIFS([1]PENDUDUK!$U:$U,"Jasa pengobatan alternatif",[1]PENDUDUK!$C:$C,"11")</f>
        <v>0</v>
      </c>
      <c r="Q17" s="13">
        <f>COUNTIFS([1]PENDUDUK!$U:$U,"Jasa pengobatan alternatif",[1]PENDUDUK!$C:$C,"12")</f>
        <v>0</v>
      </c>
      <c r="R17" s="17">
        <f t="shared" si="2"/>
        <v>1</v>
      </c>
      <c r="S17" s="13">
        <f>COUNTIFS([1]PENDUDUK!$U:$U,"Jasa pengobatan alternatif",[1]PENDUDUK!$C:$C,"13")</f>
        <v>0</v>
      </c>
      <c r="T17" s="13">
        <f>COUNTIFS([1]PENDUDUK!$U:$U,"Jasa pengobatan alternatif",[1]PENDUDUK!$C:$C,"14")</f>
        <v>0</v>
      </c>
      <c r="U17" s="13">
        <f>COUNTIFS([1]PENDUDUK!$U:$U,"Jasa pengobatan alternatif",[1]PENDUDUK!$C:$C,"15")</f>
        <v>0</v>
      </c>
      <c r="V17" s="13">
        <f>COUNTIFS([1]PENDUDUK!$U:$U,"Jasa pengobatan alternatif",[1]PENDUDUK!$C:$C,"16")</f>
        <v>0</v>
      </c>
      <c r="W17" s="17">
        <f t="shared" si="3"/>
        <v>0</v>
      </c>
      <c r="X17" s="18">
        <f t="shared" si="4"/>
        <v>1</v>
      </c>
    </row>
    <row r="18" spans="2:24" x14ac:dyDescent="0.25">
      <c r="B18" s="11">
        <v>11</v>
      </c>
      <c r="C18" s="12" t="s">
        <v>34</v>
      </c>
      <c r="D18" s="13">
        <f>COUNTIFS([1]PENDUDUK!$U:$U,"Karyawan Honorer",[1]PENDUDUK!$C:$C,"1")</f>
        <v>0</v>
      </c>
      <c r="E18" s="13">
        <f>COUNTIFS([1]PENDUDUK!$U:$U,"Karyawan Honorer",[1]PENDUDUK!$C:$C,"2")</f>
        <v>3</v>
      </c>
      <c r="F18" s="13">
        <f>COUNTIFS([1]PENDUDUK!$U:$U,"Karyawan Honorer",[1]PENDUDUK!$C:$C,"3")</f>
        <v>1</v>
      </c>
      <c r="G18" s="13">
        <f>COUNTIFS([1]PENDUDUK!$U:$U,"Karyawan Honorer",[1]PENDUDUK!$C:$C,"4")</f>
        <v>1</v>
      </c>
      <c r="H18" s="17">
        <f t="shared" si="0"/>
        <v>5</v>
      </c>
      <c r="I18" s="13">
        <f>COUNTIFS([1]PENDUDUK!$U:$U,"Karyawan Honorer",[1]PENDUDUK!$C:$C,"5")</f>
        <v>1</v>
      </c>
      <c r="J18" s="13">
        <f>COUNTIFS([1]PENDUDUK!$U:$U,"Karyawan Honorer",[1]PENDUDUK!$C:$C,"6")</f>
        <v>1</v>
      </c>
      <c r="K18" s="13">
        <f>COUNTIFS([1]PENDUDUK!$U:$U,"Karyawan Honorer",[1]PENDUDUK!$C:$C,"7")</f>
        <v>0</v>
      </c>
      <c r="L18" s="13">
        <f>COUNTIFS([1]PENDUDUK!$U:$U,"Karyawan Honorer",[1]PENDUDUK!$C:$C,"8")</f>
        <v>0</v>
      </c>
      <c r="M18" s="17">
        <f t="shared" si="1"/>
        <v>2</v>
      </c>
      <c r="N18" s="13">
        <f>COUNTIFS([1]PENDUDUK!$U:$U,"Karyawan Honorer",[1]PENDUDUK!$C:$C,"9")</f>
        <v>2</v>
      </c>
      <c r="O18" s="13">
        <f>COUNTIFS([1]PENDUDUK!$U:$U,"Karyawan Honorer",[1]PENDUDUK!$C:$C,"10")</f>
        <v>1</v>
      </c>
      <c r="P18" s="13">
        <f>COUNTIFS([1]PENDUDUK!$U:$U,"Karyawan Honorer",[1]PENDUDUK!$C:$C,"11")</f>
        <v>4</v>
      </c>
      <c r="Q18" s="13">
        <f>COUNTIFS([1]PENDUDUK!$U:$U,"Karyawan Honorer",[1]PENDUDUK!$C:$C,"12")</f>
        <v>0</v>
      </c>
      <c r="R18" s="17">
        <f t="shared" si="2"/>
        <v>7</v>
      </c>
      <c r="S18" s="13">
        <f>COUNTIFS([1]PENDUDUK!$U:$U,"Karyawan Honorer",[1]PENDUDUK!$C:$C,"13")</f>
        <v>0</v>
      </c>
      <c r="T18" s="13">
        <f>COUNTIFS([1]PENDUDUK!$U:$U,"Karyawan Honorer",[1]PENDUDUK!$C:$C,"14")</f>
        <v>0</v>
      </c>
      <c r="U18" s="13">
        <f>COUNTIFS([1]PENDUDUK!$U:$U,"Karyawan Honorer",[1]PENDUDUK!$C:$C,"15")</f>
        <v>0</v>
      </c>
      <c r="V18" s="13">
        <f>COUNTIFS([1]PENDUDUK!$U:$U,"Karyawan Honorer",[1]PENDUDUK!$C:$C,"16")</f>
        <v>0</v>
      </c>
      <c r="W18" s="17">
        <f t="shared" si="3"/>
        <v>0</v>
      </c>
      <c r="X18" s="18">
        <f t="shared" si="4"/>
        <v>14</v>
      </c>
    </row>
    <row r="19" spans="2:24" x14ac:dyDescent="0.25">
      <c r="B19" s="11">
        <v>12</v>
      </c>
      <c r="C19" s="12" t="s">
        <v>35</v>
      </c>
      <c r="D19" s="13">
        <f>COUNTIFS([1]PENDUDUK!$U:$U,"Karyawan Perusahaan Swasta",[1]PENDUDUK!$C:$C,"1")</f>
        <v>1</v>
      </c>
      <c r="E19" s="13">
        <f>COUNTIFS([1]PENDUDUK!$U:$U,"Karyawan Perusahaan Swasta",[1]PENDUDUK!$C:$C,"2")</f>
        <v>3</v>
      </c>
      <c r="F19" s="13">
        <f>COUNTIFS([1]PENDUDUK!$U:$U,"Karyawan Perusahaan Swasta",[1]PENDUDUK!$C:$C,"3")</f>
        <v>6</v>
      </c>
      <c r="G19" s="13">
        <f>COUNTIFS([1]PENDUDUK!$U:$U,"Karyawan Perusahaan Swasta",[1]PENDUDUK!$C:$C,"4")</f>
        <v>3</v>
      </c>
      <c r="H19" s="17">
        <f t="shared" si="0"/>
        <v>13</v>
      </c>
      <c r="I19" s="13">
        <f>COUNTIFS([1]PENDUDUK!$U:$U,"Karyawan Perusahaan Swasta",[1]PENDUDUK!$C:$C,"5")</f>
        <v>10</v>
      </c>
      <c r="J19" s="13">
        <f>COUNTIFS([1]PENDUDUK!$U:$U,"Karyawan Perusahaan Swasta",[1]PENDUDUK!$C:$C,"6")</f>
        <v>6</v>
      </c>
      <c r="K19" s="13">
        <f>COUNTIFS([1]PENDUDUK!$U:$U,"Karyawan Perusahaan Swasta",[1]PENDUDUK!$C:$C,"7")</f>
        <v>1</v>
      </c>
      <c r="L19" s="13">
        <f>COUNTIFS([1]PENDUDUK!$U:$U,"Karyawan Perusahaan Swasta",[1]PENDUDUK!$C:$C,"8")</f>
        <v>5</v>
      </c>
      <c r="M19" s="17">
        <f t="shared" si="1"/>
        <v>22</v>
      </c>
      <c r="N19" s="13">
        <f>COUNTIFS([1]PENDUDUK!$U:$U,"Karyawan Perusahaan Swasta",[1]PENDUDUK!$C:$C,"9")</f>
        <v>1</v>
      </c>
      <c r="O19" s="13">
        <f>COUNTIFS([1]PENDUDUK!$U:$U,"Karyawan Perusahaan Swasta",[1]PENDUDUK!$C:$C,"10")</f>
        <v>0</v>
      </c>
      <c r="P19" s="13">
        <f>COUNTIFS([1]PENDUDUK!$U:$U,"Karyawan Perusahaan Swasta",[1]PENDUDUK!$C:$C,"11")</f>
        <v>1</v>
      </c>
      <c r="Q19" s="13">
        <f>COUNTIFS([1]PENDUDUK!$U:$U,"Karyawan Perusahaan Swasta",[1]PENDUDUK!$C:$C,"12")</f>
        <v>3</v>
      </c>
      <c r="R19" s="17">
        <f t="shared" si="2"/>
        <v>5</v>
      </c>
      <c r="S19" s="13">
        <f>COUNTIFS([1]PENDUDUK!$U:$U,"Karyawan Perusahaan Swasta",[1]PENDUDUK!$C:$C,"13")</f>
        <v>0</v>
      </c>
      <c r="T19" s="13">
        <f>COUNTIFS([1]PENDUDUK!$U:$U,"Karyawan Perusahaan Swasta",[1]PENDUDUK!$C:$C,"14")</f>
        <v>0</v>
      </c>
      <c r="U19" s="13">
        <f>COUNTIFS([1]PENDUDUK!$U:$U,"Karyawan Perusahaan Swasta",[1]PENDUDUK!$C:$C,"15")</f>
        <v>0</v>
      </c>
      <c r="V19" s="13">
        <f>COUNTIFS([1]PENDUDUK!$U:$U,"Karyawan Perusahaan Swasta",[1]PENDUDUK!$C:$C,"16")</f>
        <v>0</v>
      </c>
      <c r="W19" s="17">
        <f t="shared" si="3"/>
        <v>0</v>
      </c>
      <c r="X19" s="18">
        <f t="shared" si="4"/>
        <v>40</v>
      </c>
    </row>
    <row r="20" spans="2:24" x14ac:dyDescent="0.25">
      <c r="B20" s="11">
        <v>13</v>
      </c>
      <c r="C20" s="12" t="s">
        <v>36</v>
      </c>
      <c r="D20" s="13">
        <f>COUNTIFS([1]PENDUDUK!$U:$U,"Pedagang Keliling",[1]PENDUDUK!$C:$C,"1")</f>
        <v>3</v>
      </c>
      <c r="E20" s="13">
        <f>COUNTIFS([1]PENDUDUK!$U:$U,"Pedagang Keliling",[1]PENDUDUK!$C:$C,"2")</f>
        <v>4</v>
      </c>
      <c r="F20" s="13">
        <f>COUNTIFS([1]PENDUDUK!$U:$U,"Pedagang Keliling",[1]PENDUDUK!$C:$C,"3")</f>
        <v>3</v>
      </c>
      <c r="G20" s="13">
        <f>COUNTIFS([1]PENDUDUK!$U:$U,"Pedagang Keliling",[1]PENDUDUK!$C:$C,"4")</f>
        <v>0</v>
      </c>
      <c r="H20" s="17">
        <f t="shared" si="0"/>
        <v>10</v>
      </c>
      <c r="I20" s="13">
        <f>COUNTIFS([1]PENDUDUK!$U:$U,"Pedagang Keliling",[1]PENDUDUK!$C:$C,"5")</f>
        <v>2</v>
      </c>
      <c r="J20" s="13">
        <f>COUNTIFS([1]PENDUDUK!$U:$U,"Pedagang Keliling",[1]PENDUDUK!$C:$C,"6")</f>
        <v>0</v>
      </c>
      <c r="K20" s="13">
        <f>COUNTIFS([1]PENDUDUK!$U:$U,"Pedagang Keliling",[1]PENDUDUK!$C:$C,"7")</f>
        <v>0</v>
      </c>
      <c r="L20" s="13">
        <f>COUNTIFS([1]PENDUDUK!$U:$U,"Pedagang Keliling",[1]PENDUDUK!$C:$C,"8")</f>
        <v>0</v>
      </c>
      <c r="M20" s="17">
        <f t="shared" si="1"/>
        <v>2</v>
      </c>
      <c r="N20" s="13">
        <f>COUNTIFS([1]PENDUDUK!$U:$U,"Pedagang Keliling",[1]PENDUDUK!$C:$C,"9")</f>
        <v>0</v>
      </c>
      <c r="O20" s="13">
        <f>COUNTIFS([1]PENDUDUK!$U:$U,"Pedagang Keliling",[1]PENDUDUK!$C:$C,"10")</f>
        <v>0</v>
      </c>
      <c r="P20" s="13">
        <f>COUNTIFS([1]PENDUDUK!$U:$U,"Pedagang Keliling",[1]PENDUDUK!$C:$C,"11")</f>
        <v>0</v>
      </c>
      <c r="Q20" s="13">
        <f>COUNTIFS([1]PENDUDUK!$U:$U,"Pedagang Keliling",[1]PENDUDUK!$C:$C,"12")</f>
        <v>0</v>
      </c>
      <c r="R20" s="17">
        <f t="shared" si="2"/>
        <v>0</v>
      </c>
      <c r="S20" s="13">
        <f>COUNTIFS([1]PENDUDUK!$U:$U,"Pedagang Keliling",[1]PENDUDUK!$C:$C,"13")</f>
        <v>0</v>
      </c>
      <c r="T20" s="13">
        <f>COUNTIFS([1]PENDUDUK!$U:$U,"Pedagang Keliling",[1]PENDUDUK!$C:$C,"14")</f>
        <v>0</v>
      </c>
      <c r="U20" s="13">
        <f>COUNTIFS([1]PENDUDUK!$U:$U,"Pedagang Keliling",[1]PENDUDUK!$C:$C,"15")</f>
        <v>0</v>
      </c>
      <c r="V20" s="13">
        <f>COUNTIFS([1]PENDUDUK!$U:$U,"Pedagang Keliling",[1]PENDUDUK!$C:$C,"16")</f>
        <v>0</v>
      </c>
      <c r="W20" s="17">
        <f t="shared" si="3"/>
        <v>0</v>
      </c>
      <c r="X20" s="18">
        <f t="shared" si="4"/>
        <v>12</v>
      </c>
    </row>
    <row r="21" spans="2:24" x14ac:dyDescent="0.25">
      <c r="B21" s="11">
        <v>14</v>
      </c>
      <c r="C21" s="12" t="s">
        <v>37</v>
      </c>
      <c r="D21" s="13">
        <f>COUNTIFS([1]PENDUDUK!$U:$U,"Pegawai Negeri Sipil",[1]PENDUDUK!$C:$C,"1")</f>
        <v>2</v>
      </c>
      <c r="E21" s="13">
        <f>COUNTIFS([1]PENDUDUK!$U:$U,"Pegawai Negeri Sipil",[1]PENDUDUK!$C:$C,"2")</f>
        <v>1</v>
      </c>
      <c r="F21" s="13">
        <f>COUNTIFS([1]PENDUDUK!$U:$U,"Pegawai Negeri Sipil",[1]PENDUDUK!$C:$C,"3")</f>
        <v>2</v>
      </c>
      <c r="G21" s="13">
        <f>COUNTIFS([1]PENDUDUK!$U:$U,"Pegawai Negeri Sipil",[1]PENDUDUK!$C:$C,"4")</f>
        <v>0</v>
      </c>
      <c r="H21" s="17">
        <f t="shared" si="0"/>
        <v>5</v>
      </c>
      <c r="I21" s="13">
        <f>COUNTIFS([1]PENDUDUK!$U:$U,"Pegawai Negeri Sipil",[1]PENDUDUK!$C:$C,"5")</f>
        <v>2</v>
      </c>
      <c r="J21" s="13">
        <f>COUNTIFS([1]PENDUDUK!$U:$U,"Pegawai Negeri Sipil",[1]PENDUDUK!$C:$C,"6")</f>
        <v>2</v>
      </c>
      <c r="K21" s="13">
        <f>COUNTIFS([1]PENDUDUK!$U:$U,"Pegawai Negeri Sipil",[1]PENDUDUK!$C:$C,"7")</f>
        <v>0</v>
      </c>
      <c r="L21" s="13">
        <f>COUNTIFS([1]PENDUDUK!$U:$U,"Pegawai Negeri Sipil",[1]PENDUDUK!$C:$C,"8")</f>
        <v>0</v>
      </c>
      <c r="M21" s="17">
        <f t="shared" si="1"/>
        <v>4</v>
      </c>
      <c r="N21" s="13">
        <f>COUNTIFS([1]PENDUDUK!$U:$U,"Pegawai Negeri Sipil",[1]PENDUDUK!$C:$C,"9")</f>
        <v>4</v>
      </c>
      <c r="O21" s="13">
        <f>COUNTIFS([1]PENDUDUK!$U:$U,"Pegawai Negeri Sipil",[1]PENDUDUK!$C:$C,"10")</f>
        <v>0</v>
      </c>
      <c r="P21" s="13">
        <f>COUNTIFS([1]PENDUDUK!$U:$U,"Pegawai Negeri Sipil",[1]PENDUDUK!$C:$C,"11")</f>
        <v>2</v>
      </c>
      <c r="Q21" s="13">
        <f>COUNTIFS([1]PENDUDUK!$U:$U,"Pegawai Negeri Sipil",[1]PENDUDUK!$C:$C,"12")</f>
        <v>2</v>
      </c>
      <c r="R21" s="17">
        <f t="shared" si="2"/>
        <v>8</v>
      </c>
      <c r="S21" s="13">
        <f>COUNTIFS([1]PENDUDUK!$U:$U,"Pegawai Negeri Sipil",[1]PENDUDUK!$C:$C,"13")</f>
        <v>0</v>
      </c>
      <c r="T21" s="13">
        <f>COUNTIFS([1]PENDUDUK!$U:$U,"Pegawai Negeri Sipil",[1]PENDUDUK!$C:$C,"14")</f>
        <v>0</v>
      </c>
      <c r="U21" s="13">
        <f>COUNTIFS([1]PENDUDUK!$U:$U,"Pegawai Negeri Sipil",[1]PENDUDUK!$C:$C,"15")</f>
        <v>0</v>
      </c>
      <c r="V21" s="13">
        <f>COUNTIFS([1]PENDUDUK!$U:$U,"Pegawai Negeri Sipil",[1]PENDUDUK!$C:$C,"16")</f>
        <v>0</v>
      </c>
      <c r="W21" s="17">
        <f t="shared" si="3"/>
        <v>0</v>
      </c>
      <c r="X21" s="18">
        <f t="shared" si="4"/>
        <v>17</v>
      </c>
    </row>
    <row r="22" spans="2:24" x14ac:dyDescent="0.25">
      <c r="B22" s="11">
        <v>15</v>
      </c>
      <c r="C22" s="12" t="s">
        <v>38</v>
      </c>
      <c r="D22" s="13">
        <f>COUNTIFS([1]PENDUDUK!$U:$U,"Pelajar",[1]PENDUDUK!$C:$C,"1")</f>
        <v>21</v>
      </c>
      <c r="E22" s="13">
        <f>COUNTIFS([1]PENDUDUK!$U:$U,"Pelajar",[1]PENDUDUK!$C:$C,"2")</f>
        <v>17</v>
      </c>
      <c r="F22" s="13">
        <f>COUNTIFS([1]PENDUDUK!$U:$U,"Pelajar",[1]PENDUDUK!$C:$C,"3")</f>
        <v>21</v>
      </c>
      <c r="G22" s="13">
        <f>COUNTIFS([1]PENDUDUK!$U:$U,"Pelajar",[1]PENDUDUK!$C:$C,"4")</f>
        <v>29</v>
      </c>
      <c r="H22" s="17">
        <f t="shared" si="0"/>
        <v>88</v>
      </c>
      <c r="I22" s="13">
        <f>COUNTIFS([1]PENDUDUK!$U:$U,"Pelajar",[1]PENDUDUK!$C:$C,"5")</f>
        <v>35</v>
      </c>
      <c r="J22" s="13">
        <f>COUNTIFS([1]PENDUDUK!$U:$U,"Pelajar",[1]PENDUDUK!$C:$C,"6")</f>
        <v>49</v>
      </c>
      <c r="K22" s="13">
        <f>COUNTIFS([1]PENDUDUK!$U:$U,"Pelajar",[1]PENDUDUK!$C:$C,"7")</f>
        <v>17</v>
      </c>
      <c r="L22" s="13">
        <f>COUNTIFS([1]PENDUDUK!$U:$U,"Pelajar",[1]PENDUDUK!$C:$C,"8")</f>
        <v>28</v>
      </c>
      <c r="M22" s="17">
        <f t="shared" si="1"/>
        <v>129</v>
      </c>
      <c r="N22" s="13">
        <f>COUNTIFS([1]PENDUDUK!$U:$U,"Pelajar",[1]PENDUDUK!$C:$C,"9")</f>
        <v>25</v>
      </c>
      <c r="O22" s="13">
        <f>COUNTIFS([1]PENDUDUK!$U:$U,"Pelajar",[1]PENDUDUK!$C:$C,"10")</f>
        <v>18</v>
      </c>
      <c r="P22" s="13">
        <f>COUNTIFS([1]PENDUDUK!$U:$U,"Pelajar",[1]PENDUDUK!$C:$C,"11")</f>
        <v>45</v>
      </c>
      <c r="Q22" s="13">
        <f>COUNTIFS([1]PENDUDUK!$U:$U,"Pelajar",[1]PENDUDUK!$C:$C,"12")</f>
        <v>47</v>
      </c>
      <c r="R22" s="17">
        <f t="shared" si="2"/>
        <v>135</v>
      </c>
      <c r="S22" s="13">
        <f>COUNTIFS([1]PENDUDUK!$U:$U,"Pelajar",[1]PENDUDUK!$C:$C,"13")</f>
        <v>11</v>
      </c>
      <c r="T22" s="13">
        <f>COUNTIFS([1]PENDUDUK!$U:$U,"Pelajar",[1]PENDUDUK!$C:$C,"14")</f>
        <v>9</v>
      </c>
      <c r="U22" s="13">
        <f>COUNTIFS([1]PENDUDUK!$U:$U,"Pelajar",[1]PENDUDUK!$C:$C,"15")</f>
        <v>4</v>
      </c>
      <c r="V22" s="13">
        <f>COUNTIFS([1]PENDUDUK!$U:$U,"Pelajar",[1]PENDUDUK!$C:$C,"16")</f>
        <v>7</v>
      </c>
      <c r="W22" s="17">
        <f t="shared" si="3"/>
        <v>31</v>
      </c>
      <c r="X22" s="18">
        <f t="shared" si="4"/>
        <v>383</v>
      </c>
    </row>
    <row r="23" spans="2:24" x14ac:dyDescent="0.25">
      <c r="B23" s="11">
        <v>16</v>
      </c>
      <c r="C23" s="12" t="s">
        <v>39</v>
      </c>
      <c r="D23" s="13">
        <f>COUNTIFS([1]PENDUDUK!$U:$U,"Pembantu rumah tangga",[1]PENDUDUK!$C:$C,"1")</f>
        <v>0</v>
      </c>
      <c r="E23" s="13">
        <f>COUNTIFS([1]PENDUDUK!$U:$U,"Pembantu rumah tangga",[1]PENDUDUK!$C:$C,"2")</f>
        <v>0</v>
      </c>
      <c r="F23" s="13">
        <f>COUNTIFS([1]PENDUDUK!$U:$U,"Pembantu rumah tangga",[1]PENDUDUK!$C:$C,"3")</f>
        <v>1</v>
      </c>
      <c r="G23" s="13">
        <f>COUNTIFS([1]PENDUDUK!$U:$U,"Pembantu rumah tangga",[1]PENDUDUK!$C:$C,"4")</f>
        <v>0</v>
      </c>
      <c r="H23" s="17">
        <f t="shared" si="0"/>
        <v>1</v>
      </c>
      <c r="I23" s="13">
        <f>COUNTIFS([1]PENDUDUK!$U:$U,"Pembantu rumah tangga",[1]PENDUDUK!$C:$C,"5")</f>
        <v>0</v>
      </c>
      <c r="J23" s="13">
        <f>COUNTIFS([1]PENDUDUK!$U:$U,"Pembantu rumah tangga",[1]PENDUDUK!$C:$C,"6")</f>
        <v>0</v>
      </c>
      <c r="K23" s="13">
        <f>COUNTIFS([1]PENDUDUK!$U:$U,"Pembantu rumah tangga",[1]PENDUDUK!$C:$C,"7")</f>
        <v>0</v>
      </c>
      <c r="L23" s="13">
        <f>COUNTIFS([1]PENDUDUK!$U:$U,"Pembantu rumah tangga",[1]PENDUDUK!$C:$C,"8")</f>
        <v>0</v>
      </c>
      <c r="M23" s="17">
        <f t="shared" si="1"/>
        <v>0</v>
      </c>
      <c r="N23" s="13">
        <f>COUNTIFS([1]PENDUDUK!$U:$U,"Pembantu rumah tangga",[1]PENDUDUK!$C:$C,"9")</f>
        <v>0</v>
      </c>
      <c r="O23" s="13">
        <f>COUNTIFS([1]PENDUDUK!$U:$U,"Pembantu rumah tangga",[1]PENDUDUK!$C:$C,"10")</f>
        <v>0</v>
      </c>
      <c r="P23" s="13">
        <f>COUNTIFS([1]PENDUDUK!$U:$U,"Pembantu rumah tangga",[1]PENDUDUK!$C:$C,"11")</f>
        <v>0</v>
      </c>
      <c r="Q23" s="13">
        <f>COUNTIFS([1]PENDUDUK!$U:$U,"Pembantu rumah tangga",[1]PENDUDUK!$C:$C,"12")</f>
        <v>0</v>
      </c>
      <c r="R23" s="17">
        <f t="shared" si="2"/>
        <v>0</v>
      </c>
      <c r="S23" s="13">
        <f>COUNTIFS([1]PENDUDUK!$U:$U,"Pembantu rumah tangga",[1]PENDUDUK!$C:$C,"13")</f>
        <v>0</v>
      </c>
      <c r="T23" s="13">
        <f>COUNTIFS([1]PENDUDUK!$U:$U,"Pembantu rumah tangga",[1]PENDUDUK!$C:$C,"14")</f>
        <v>0</v>
      </c>
      <c r="U23" s="13">
        <f>COUNTIFS([1]PENDUDUK!$U:$U,"Pembantu rumah tangga",[1]PENDUDUK!$C:$C,"15")</f>
        <v>0</v>
      </c>
      <c r="V23" s="13">
        <f>COUNTIFS([1]PENDUDUK!$U:$U,"Pembantu rumah tangga",[1]PENDUDUK!$C:$C,"16")</f>
        <v>0</v>
      </c>
      <c r="W23" s="17">
        <f t="shared" si="3"/>
        <v>0</v>
      </c>
      <c r="X23" s="18">
        <f t="shared" si="4"/>
        <v>1</v>
      </c>
    </row>
    <row r="24" spans="2:24" x14ac:dyDescent="0.25">
      <c r="B24" s="11">
        <v>17</v>
      </c>
      <c r="C24" s="12" t="s">
        <v>40</v>
      </c>
      <c r="D24" s="13">
        <f>COUNTIFS([1]PENDUDUK!$U:$U,"Pemilik usaha jasa hiburan dan pariwisata",[1]PENDUDUK!$C:$C,"1")</f>
        <v>1</v>
      </c>
      <c r="E24" s="13">
        <f>COUNTIFS([1]PENDUDUK!$U:$U,"Pemilik usaha jasa hiburan dan pariwisata",[1]PENDUDUK!$C:$C,"2")</f>
        <v>0</v>
      </c>
      <c r="F24" s="13">
        <f>COUNTIFS([1]PENDUDUK!$U:$U,"Pemilik usaha jasa hiburan dan pariwisata",[1]PENDUDUK!$C:$C,"3")</f>
        <v>0</v>
      </c>
      <c r="G24" s="13">
        <f>COUNTIFS([1]PENDUDUK!$U:$U,"Pemilik usaha jasa hiburan dan pariwisata",[1]PENDUDUK!$C:$C,"4")</f>
        <v>0</v>
      </c>
      <c r="H24" s="17">
        <f t="shared" si="0"/>
        <v>1</v>
      </c>
      <c r="I24" s="13">
        <f>COUNTIFS([1]PENDUDUK!$U:$U,"Pemilik usaha jasa hiburan dan pariwisata",[1]PENDUDUK!$C:$C,"5")</f>
        <v>0</v>
      </c>
      <c r="J24" s="13">
        <f>COUNTIFS([1]PENDUDUK!$U:$U,"Pemilik usaha jasa hiburan dan pariwisata",[1]PENDUDUK!$C:$C,"6")</f>
        <v>0</v>
      </c>
      <c r="K24" s="13">
        <f>COUNTIFS([1]PENDUDUK!$U:$U,"Pemilik usaha jasa hiburan dan pariwisata",[1]PENDUDUK!$C:$C,"7")</f>
        <v>0</v>
      </c>
      <c r="L24" s="13">
        <f>COUNTIFS([1]PENDUDUK!$U:$U,"Pemilik usaha jasa hiburan dan pariwisata",[1]PENDUDUK!$C:$C,"8")</f>
        <v>0</v>
      </c>
      <c r="M24" s="17">
        <f t="shared" si="1"/>
        <v>0</v>
      </c>
      <c r="N24" s="13">
        <f>COUNTIFS([1]PENDUDUK!$U:$U,"Pemilik usaha jasa hiburan dan pariwisata",[1]PENDUDUK!$C:$C,"9")</f>
        <v>0</v>
      </c>
      <c r="O24" s="13">
        <f>COUNTIFS([1]PENDUDUK!$U:$U,"Pemilik usaha jasa hiburan dan pariwisata",[1]PENDUDUK!$C:$C,"10")</f>
        <v>0</v>
      </c>
      <c r="P24" s="13">
        <f>COUNTIFS([1]PENDUDUK!$U:$U,"Pemilik usaha jasa hiburan dan pariwisata",[1]PENDUDUK!$C:$C,"11")</f>
        <v>0</v>
      </c>
      <c r="Q24" s="13">
        <f>COUNTIFS([1]PENDUDUK!$U:$U,"Pemilik usaha jasa hiburan dan pariwisata",[1]PENDUDUK!$C:$C,"12")</f>
        <v>0</v>
      </c>
      <c r="R24" s="17">
        <f t="shared" si="2"/>
        <v>0</v>
      </c>
      <c r="S24" s="13">
        <f>COUNTIFS([1]PENDUDUK!$U:$U,"Pemilik usaha jasa hiburan dan pariwisata",[1]PENDUDUK!$C:$C,"13")</f>
        <v>0</v>
      </c>
      <c r="T24" s="13">
        <f>COUNTIFS([1]PENDUDUK!$U:$U,"Pemilik usaha jasa hiburan dan pariwisata",[1]PENDUDUK!$C:$C,"14")</f>
        <v>0</v>
      </c>
      <c r="U24" s="13">
        <f>COUNTIFS([1]PENDUDUK!$U:$U,"Pemilik usaha jasa hiburan dan pariwisata",[1]PENDUDUK!$C:$C,"15")</f>
        <v>0</v>
      </c>
      <c r="V24" s="13">
        <f>COUNTIFS([1]PENDUDUK!$U:$U,"Pemilik usaha jasa hiburan dan pariwisata",[1]PENDUDUK!$C:$C,"16")</f>
        <v>0</v>
      </c>
      <c r="W24" s="17">
        <f t="shared" si="3"/>
        <v>0</v>
      </c>
      <c r="X24" s="18">
        <f t="shared" si="4"/>
        <v>1</v>
      </c>
    </row>
    <row r="25" spans="2:24" x14ac:dyDescent="0.25">
      <c r="B25" s="11">
        <v>18</v>
      </c>
      <c r="C25" s="12" t="s">
        <v>41</v>
      </c>
      <c r="D25" s="13">
        <f>COUNTIFS([1]PENDUDUK!$U:$U,"Pengrajin industri rumah tangga lainnya",[1]PENDUDUK!$C:$C,"1")</f>
        <v>1</v>
      </c>
      <c r="E25" s="13">
        <f>COUNTIFS([1]PENDUDUK!$U:$U,"Pengrajin industri rumah tangga lainnya",[1]PENDUDUK!$C:$C,"2")</f>
        <v>0</v>
      </c>
      <c r="F25" s="13">
        <f>COUNTIFS([1]PENDUDUK!$U:$U,"Pengrajin industri rumah tangga lainnya",[1]PENDUDUK!$C:$C,"3")</f>
        <v>0</v>
      </c>
      <c r="G25" s="13">
        <f>COUNTIFS([1]PENDUDUK!$U:$U,"Pengrajin industri rumah tangga lainnya",[1]PENDUDUK!$C:$C,"4")</f>
        <v>0</v>
      </c>
      <c r="H25" s="17">
        <f t="shared" si="0"/>
        <v>1</v>
      </c>
      <c r="I25" s="13">
        <f>COUNTIFS([1]PENDUDUK!$U:$U,"Pengrajin industri rumah tangga lainnya",[1]PENDUDUK!$C:$C,"5")</f>
        <v>0</v>
      </c>
      <c r="J25" s="13">
        <f>COUNTIFS([1]PENDUDUK!$U:$U,"Pengrajin industri rumah tangga lainnya",[1]PENDUDUK!$C:$C,"6")</f>
        <v>0</v>
      </c>
      <c r="K25" s="13">
        <f>COUNTIFS([1]PENDUDUK!$U:$U,"Pengrajin industri rumah tangga lainnya",[1]PENDUDUK!$C:$C,"7")</f>
        <v>0</v>
      </c>
      <c r="L25" s="13">
        <f>COUNTIFS([1]PENDUDUK!$U:$U,"Pengrajin industri rumah tangga lainnya",[1]PENDUDUK!$C:$C,"8")</f>
        <v>0</v>
      </c>
      <c r="M25" s="17">
        <f t="shared" si="1"/>
        <v>0</v>
      </c>
      <c r="N25" s="13">
        <f>COUNTIFS([1]PENDUDUK!$U:$U,"Pengrajin industri rumah tangga lainnya",[1]PENDUDUK!$C:$C,"9")</f>
        <v>0</v>
      </c>
      <c r="O25" s="13">
        <f>COUNTIFS([1]PENDUDUK!$U:$U,"Pengrajin industri rumah tangga lainnya",[1]PENDUDUK!$C:$C,"10")</f>
        <v>0</v>
      </c>
      <c r="P25" s="13">
        <f>COUNTIFS([1]PENDUDUK!$U:$U,"Pengrajin industri rumah tangga lainnya",[1]PENDUDUK!$C:$C,"11")</f>
        <v>0</v>
      </c>
      <c r="Q25" s="13">
        <f>COUNTIFS([1]PENDUDUK!$U:$U,"Pengrajin industri rumah tangga lainnya",[1]PENDUDUK!$C:$C,"12")</f>
        <v>0</v>
      </c>
      <c r="R25" s="17">
        <f t="shared" si="2"/>
        <v>0</v>
      </c>
      <c r="S25" s="13">
        <f>COUNTIFS([1]PENDUDUK!$U:$U,"Pengrajin industri rumah tangga lainnya",[1]PENDUDUK!$C:$C,"13")</f>
        <v>0</v>
      </c>
      <c r="T25" s="13">
        <f>COUNTIFS([1]PENDUDUK!$U:$U,"Pengrajin industri rumah tangga lainnya",[1]PENDUDUK!$C:$C,"14")</f>
        <v>0</v>
      </c>
      <c r="U25" s="13">
        <f>COUNTIFS([1]PENDUDUK!$U:$U,"Pengrajin industri rumah tangga lainnya",[1]PENDUDUK!$C:$C,"15")</f>
        <v>0</v>
      </c>
      <c r="V25" s="13">
        <f>COUNTIFS([1]PENDUDUK!$U:$U,"Pengrajin industri rumah tangga lainnya",[1]PENDUDUK!$C:$C,"16")</f>
        <v>0</v>
      </c>
      <c r="W25" s="17">
        <f t="shared" si="3"/>
        <v>0</v>
      </c>
      <c r="X25" s="18">
        <f t="shared" si="4"/>
        <v>1</v>
      </c>
    </row>
    <row r="26" spans="2:24" x14ac:dyDescent="0.25">
      <c r="B26" s="11">
        <v>19</v>
      </c>
      <c r="C26" s="12" t="s">
        <v>42</v>
      </c>
      <c r="D26" s="13">
        <f>COUNTIFS([1]PENDUDUK!$U:$U,"Pengusaha perdagangan hasil bumi",[1]PENDUDUK!$C:$C,"1")</f>
        <v>0</v>
      </c>
      <c r="E26" s="13">
        <f>COUNTIFS([1]PENDUDUK!$U:$U,"Pengusaha perdagangan hasil bumi",[1]PENDUDUK!$C:$C,"2")</f>
        <v>0</v>
      </c>
      <c r="F26" s="13">
        <f>COUNTIFS([1]PENDUDUK!$U:$U,"Pengusaha perdagangan hasil bumi",[1]PENDUDUK!$C:$C,"3")</f>
        <v>1</v>
      </c>
      <c r="G26" s="13">
        <f>COUNTIFS([1]PENDUDUK!$U:$U,"Pengusaha perdagangan hasil bumi",[1]PENDUDUK!$C:$C,"4")</f>
        <v>0</v>
      </c>
      <c r="H26" s="17">
        <f t="shared" si="0"/>
        <v>1</v>
      </c>
      <c r="I26" s="13">
        <f>COUNTIFS([1]PENDUDUK!$U:$U,"Pengusaha perdagangan hasil bumi",[1]PENDUDUK!$C:$C,"5")</f>
        <v>0</v>
      </c>
      <c r="J26" s="13">
        <f>COUNTIFS([1]PENDUDUK!$U:$U,"Pengusaha perdagangan hasil bumi",[1]PENDUDUK!$C:$C,"6")</f>
        <v>0</v>
      </c>
      <c r="K26" s="13">
        <f>COUNTIFS([1]PENDUDUK!$U:$U,"Pengusaha perdagangan hasil bumi",[1]PENDUDUK!$C:$C,"7")</f>
        <v>0</v>
      </c>
      <c r="L26" s="13">
        <f>COUNTIFS([1]PENDUDUK!$U:$U,"Pengusaha perdagangan hasil bumi",[1]PENDUDUK!$C:$C,"8")</f>
        <v>0</v>
      </c>
      <c r="M26" s="17">
        <f t="shared" si="1"/>
        <v>0</v>
      </c>
      <c r="N26" s="13">
        <f>COUNTIFS([1]PENDUDUK!$U:$U,"Pengusaha perdagangan hasil bumi",[1]PENDUDUK!$C:$C,"9")</f>
        <v>0</v>
      </c>
      <c r="O26" s="13">
        <f>COUNTIFS([1]PENDUDUK!$U:$U,"Pengusaha perdagangan hasil bumi",[1]PENDUDUK!$C:$C,"10")</f>
        <v>0</v>
      </c>
      <c r="P26" s="13">
        <f>COUNTIFS([1]PENDUDUK!$U:$U,"Pengusaha perdagangan hasil bumi",[1]PENDUDUK!$C:$C,"11")</f>
        <v>0</v>
      </c>
      <c r="Q26" s="13">
        <f>COUNTIFS([1]PENDUDUK!$U:$U,"Pengusaha perdagangan hasil bumi",[1]PENDUDUK!$C:$C,"12")</f>
        <v>0</v>
      </c>
      <c r="R26" s="17">
        <f t="shared" si="2"/>
        <v>0</v>
      </c>
      <c r="S26" s="13">
        <f>COUNTIFS([1]PENDUDUK!$U:$U,"Pengusaha perdagangan hasil bumi",[1]PENDUDUK!$C:$C,"13")</f>
        <v>0</v>
      </c>
      <c r="T26" s="13">
        <f>COUNTIFS([1]PENDUDUK!$U:$U,"Pengusaha perdagangan hasil bumi",[1]PENDUDUK!$C:$C,"14")</f>
        <v>0</v>
      </c>
      <c r="U26" s="13">
        <f>COUNTIFS([1]PENDUDUK!$U:$U,"Pengusaha perdagangan hasil bumi",[1]PENDUDUK!$C:$C,"15")</f>
        <v>0</v>
      </c>
      <c r="V26" s="13">
        <f>COUNTIFS([1]PENDUDUK!$U:$U,"Pengusaha perdagangan hasil bumi",[1]PENDUDUK!$C:$C,"16")</f>
        <v>0</v>
      </c>
      <c r="W26" s="17">
        <f t="shared" si="3"/>
        <v>0</v>
      </c>
      <c r="X26" s="18">
        <f t="shared" si="4"/>
        <v>1</v>
      </c>
    </row>
    <row r="27" spans="2:24" x14ac:dyDescent="0.25">
      <c r="B27" s="11">
        <v>20</v>
      </c>
      <c r="C27" s="12" t="s">
        <v>43</v>
      </c>
      <c r="D27" s="13">
        <f>COUNTIFS([1]PENDUDUK!$U:$U,"Perangkat Desa",[1]PENDUDUK!$C:$C,"1")</f>
        <v>0</v>
      </c>
      <c r="E27" s="13">
        <f>COUNTIFS([1]PENDUDUK!$U:$U,"Perangkat Desa",[1]PENDUDUK!$C:$C,"2")</f>
        <v>1</v>
      </c>
      <c r="F27" s="13">
        <f>COUNTIFS([1]PENDUDUK!$U:$U,"Perangkat Desa",[1]PENDUDUK!$C:$C,"3")</f>
        <v>1</v>
      </c>
      <c r="G27" s="13">
        <f>COUNTIFS([1]PENDUDUK!$U:$U,"Perangkat Desa",[1]PENDUDUK!$C:$C,"4")</f>
        <v>0</v>
      </c>
      <c r="H27" s="17">
        <f t="shared" si="0"/>
        <v>2</v>
      </c>
      <c r="I27" s="13">
        <f>COUNTIFS([1]PENDUDUK!$U:$U,"Perangkat Desa",[1]PENDUDUK!$C:$C,"5")</f>
        <v>0</v>
      </c>
      <c r="J27" s="13">
        <f>COUNTIFS([1]PENDUDUK!$U:$U,"Perangkat Desa",[1]PENDUDUK!$C:$C,"6")</f>
        <v>1</v>
      </c>
      <c r="K27" s="13">
        <f>COUNTIFS([1]PENDUDUK!$U:$U,"Perangkat Desa",[1]PENDUDUK!$C:$C,"7")</f>
        <v>0</v>
      </c>
      <c r="L27" s="13">
        <f>COUNTIFS([1]PENDUDUK!$U:$U,"Perangkat Desa",[1]PENDUDUK!$C:$C,"8")</f>
        <v>0</v>
      </c>
      <c r="M27" s="17">
        <f t="shared" si="1"/>
        <v>1</v>
      </c>
      <c r="N27" s="13">
        <f>COUNTIFS([1]PENDUDUK!$U:$U,"Perangkat Desa",[1]PENDUDUK!$C:$C,"9")</f>
        <v>1</v>
      </c>
      <c r="O27" s="13">
        <f>COUNTIFS([1]PENDUDUK!$U:$U,"Perangkat Desa",[1]PENDUDUK!$C:$C,"10")</f>
        <v>1</v>
      </c>
      <c r="P27" s="13">
        <f>COUNTIFS([1]PENDUDUK!$U:$U,"Perangkat Desa",[1]PENDUDUK!$C:$C,"11")</f>
        <v>1</v>
      </c>
      <c r="Q27" s="13">
        <f>COUNTIFS([1]PENDUDUK!$U:$U,"Perangkat Desa",[1]PENDUDUK!$C:$C,"12")</f>
        <v>1</v>
      </c>
      <c r="R27" s="17">
        <f t="shared" si="2"/>
        <v>4</v>
      </c>
      <c r="S27" s="13">
        <f>COUNTIFS([1]PENDUDUK!$U:$U,"Perangkat Desa",[1]PENDUDUK!$C:$C,"13")</f>
        <v>1</v>
      </c>
      <c r="T27" s="13">
        <f>COUNTIFS([1]PENDUDUK!$U:$U,"Perangkat Desa",[1]PENDUDUK!$C:$C,"14")</f>
        <v>0</v>
      </c>
      <c r="U27" s="13">
        <f>COUNTIFS([1]PENDUDUK!$U:$U,"Perangkat Desa",[1]PENDUDUK!$C:$C,"15")</f>
        <v>0</v>
      </c>
      <c r="V27" s="13">
        <f>COUNTIFS([1]PENDUDUK!$U:$U,"Perangkat Desa",[1]PENDUDUK!$C:$C,"16")</f>
        <v>0</v>
      </c>
      <c r="W27" s="17">
        <f t="shared" si="3"/>
        <v>1</v>
      </c>
      <c r="X27" s="18">
        <f t="shared" si="4"/>
        <v>8</v>
      </c>
    </row>
    <row r="28" spans="2:24" x14ac:dyDescent="0.25">
      <c r="B28" s="11">
        <v>21</v>
      </c>
      <c r="C28" s="12" t="s">
        <v>44</v>
      </c>
      <c r="D28" s="13">
        <f>COUNTIFS([1]PENDUDUK!$U:$U,"Perawat swasta",[1]PENDUDUK!$C:$C,"1")</f>
        <v>0</v>
      </c>
      <c r="E28" s="13">
        <f>COUNTIFS([1]PENDUDUK!$U:$U,"Perawat swasta",[1]PENDUDUK!$C:$C,"2")</f>
        <v>0</v>
      </c>
      <c r="F28" s="13">
        <f>COUNTIFS([1]PENDUDUK!$U:$U,"Perawat swasta",[1]PENDUDUK!$C:$C,"3")</f>
        <v>0</v>
      </c>
      <c r="G28" s="13">
        <f>COUNTIFS([1]PENDUDUK!$U:$U,"Perawat swasta",[1]PENDUDUK!$C:$C,"4")</f>
        <v>0</v>
      </c>
      <c r="H28" s="17">
        <f t="shared" si="0"/>
        <v>0</v>
      </c>
      <c r="I28" s="13">
        <f>COUNTIFS([1]PENDUDUK!$U:$U,"Perawat swasta",[1]PENDUDUK!$C:$C,"5")</f>
        <v>0</v>
      </c>
      <c r="J28" s="13">
        <f>COUNTIFS([1]PENDUDUK!$U:$U,"Perawat swasta",[1]PENDUDUK!$C:$C,"6")</f>
        <v>0</v>
      </c>
      <c r="K28" s="13">
        <f>COUNTIFS([1]PENDUDUK!$U:$U,"Perawat swasta",[1]PENDUDUK!$C:$C,"7")</f>
        <v>0</v>
      </c>
      <c r="L28" s="13">
        <f>COUNTIFS([1]PENDUDUK!$U:$U,"Perawat swasta",[1]PENDUDUK!$C:$C,"8")</f>
        <v>2</v>
      </c>
      <c r="M28" s="17">
        <f t="shared" si="1"/>
        <v>2</v>
      </c>
      <c r="N28" s="13">
        <f>COUNTIFS([1]PENDUDUK!$U:$U,"Perawat swasta",[1]PENDUDUK!$C:$C,"9")</f>
        <v>0</v>
      </c>
      <c r="O28" s="13">
        <f>COUNTIFS([1]PENDUDUK!$U:$U,"Perawat swasta",[1]PENDUDUK!$C:$C,"10")</f>
        <v>0</v>
      </c>
      <c r="P28" s="13">
        <f>COUNTIFS([1]PENDUDUK!$U:$U,"Perawat swasta",[1]PENDUDUK!$C:$C,"11")</f>
        <v>0</v>
      </c>
      <c r="Q28" s="13">
        <f>COUNTIFS([1]PENDUDUK!$U:$U,"Perawat swasta",[1]PENDUDUK!$C:$C,"12")</f>
        <v>0</v>
      </c>
      <c r="R28" s="17">
        <f t="shared" si="2"/>
        <v>0</v>
      </c>
      <c r="S28" s="13">
        <f>COUNTIFS([1]PENDUDUK!$U:$U,"Perawat swasta",[1]PENDUDUK!$C:$C,"13")</f>
        <v>0</v>
      </c>
      <c r="T28" s="13">
        <f>COUNTIFS([1]PENDUDUK!$U:$U,"Perawat swasta",[1]PENDUDUK!$C:$C,"14")</f>
        <v>0</v>
      </c>
      <c r="U28" s="13">
        <f>COUNTIFS([1]PENDUDUK!$U:$U,"Perawat swasta",[1]PENDUDUK!$C:$C,"15")</f>
        <v>0</v>
      </c>
      <c r="V28" s="13">
        <f>COUNTIFS([1]PENDUDUK!$U:$U,"Perawat swasta",[1]PENDUDUK!$C:$C,"16")</f>
        <v>0</v>
      </c>
      <c r="W28" s="17">
        <f t="shared" si="3"/>
        <v>0</v>
      </c>
      <c r="X28" s="18">
        <f t="shared" si="4"/>
        <v>2</v>
      </c>
    </row>
    <row r="29" spans="2:24" x14ac:dyDescent="0.25">
      <c r="B29" s="11">
        <v>22</v>
      </c>
      <c r="C29" s="12" t="s">
        <v>45</v>
      </c>
      <c r="D29" s="13">
        <f>COUNTIFS([1]PENDUDUK!$U:$U,"Petani",[1]PENDUDUK!$C:$C,"1")</f>
        <v>27</v>
      </c>
      <c r="E29" s="13">
        <f>COUNTIFS([1]PENDUDUK!$U:$U,"Petani",[1]PENDUDUK!$C:$C,"2")</f>
        <v>16</v>
      </c>
      <c r="F29" s="13">
        <f>COUNTIFS([1]PENDUDUK!$U:$U,"Petani",[1]PENDUDUK!$C:$C,"3")</f>
        <v>19</v>
      </c>
      <c r="G29" s="13">
        <f>COUNTIFS([1]PENDUDUK!$U:$U,"Petani",[1]PENDUDUK!$C:$C,"4")</f>
        <v>28</v>
      </c>
      <c r="H29" s="17">
        <f t="shared" si="0"/>
        <v>90</v>
      </c>
      <c r="I29" s="13">
        <f>COUNTIFS([1]PENDUDUK!$U:$U,"Petani",[1]PENDUDUK!$C:$C,"5")</f>
        <v>34</v>
      </c>
      <c r="J29" s="13">
        <f>COUNTIFS([1]PENDUDUK!$U:$U,"Petani",[1]PENDUDUK!$C:$C,"6")</f>
        <v>35</v>
      </c>
      <c r="K29" s="13">
        <f>COUNTIFS([1]PENDUDUK!$U:$U,"Petani",[1]PENDUDUK!$C:$C,"7")</f>
        <v>13</v>
      </c>
      <c r="L29" s="13">
        <f>COUNTIFS([1]PENDUDUK!$U:$U,"Petani",[1]PENDUDUK!$C:$C,"8")</f>
        <v>26</v>
      </c>
      <c r="M29" s="17">
        <f t="shared" si="1"/>
        <v>108</v>
      </c>
      <c r="N29" s="13">
        <f>COUNTIFS([1]PENDUDUK!$U:$U,"Petani",[1]PENDUDUK!$C:$C,"9")</f>
        <v>29</v>
      </c>
      <c r="O29" s="13">
        <f>COUNTIFS([1]PENDUDUK!$U:$U,"Petani",[1]PENDUDUK!$C:$C,"10")</f>
        <v>26</v>
      </c>
      <c r="P29" s="13">
        <f>COUNTIFS([1]PENDUDUK!$U:$U,"Petani",[1]PENDUDUK!$C:$C,"11")</f>
        <v>52</v>
      </c>
      <c r="Q29" s="13">
        <f>COUNTIFS([1]PENDUDUK!$U:$U,"Petani",[1]PENDUDUK!$C:$C,"12")</f>
        <v>55</v>
      </c>
      <c r="R29" s="17">
        <f t="shared" si="2"/>
        <v>162</v>
      </c>
      <c r="S29" s="13">
        <f>COUNTIFS([1]PENDUDUK!$U:$U,"Petani",[1]PENDUDUK!$C:$C,"13")</f>
        <v>16</v>
      </c>
      <c r="T29" s="13">
        <f>COUNTIFS([1]PENDUDUK!$U:$U,"Petani",[1]PENDUDUK!$C:$C,"14")</f>
        <v>5</v>
      </c>
      <c r="U29" s="13">
        <f>COUNTIFS([1]PENDUDUK!$U:$U,"Petani",[1]PENDUDUK!$C:$C,"15")</f>
        <v>5</v>
      </c>
      <c r="V29" s="13">
        <f>COUNTIFS([1]PENDUDUK!$U:$U,"Petani",[1]PENDUDUK!$C:$C,"16")</f>
        <v>12</v>
      </c>
      <c r="W29" s="17">
        <f t="shared" si="3"/>
        <v>38</v>
      </c>
      <c r="X29" s="18">
        <f t="shared" si="4"/>
        <v>398</v>
      </c>
    </row>
    <row r="30" spans="2:24" x14ac:dyDescent="0.25">
      <c r="B30" s="11">
        <v>23</v>
      </c>
      <c r="C30" s="12" t="s">
        <v>46</v>
      </c>
      <c r="D30" s="13">
        <f>COUNTIFS([1]PENDUDUK!$U:$U,"POLRI",[1]PENDUDUK!$C:$C,"1")</f>
        <v>0</v>
      </c>
      <c r="E30" s="13">
        <f>COUNTIFS([1]PENDUDUK!$U:$U,"POLRI",[1]PENDUDUK!$C:$C,"2")</f>
        <v>0</v>
      </c>
      <c r="F30" s="13">
        <f>COUNTIFS([1]PENDUDUK!$U:$U,"POLRI",[1]PENDUDUK!$C:$C,"3")</f>
        <v>0</v>
      </c>
      <c r="G30" s="13">
        <f>COUNTIFS([1]PENDUDUK!$U:$U,"POLRI",[1]PENDUDUK!$C:$C,"4")</f>
        <v>0</v>
      </c>
      <c r="H30" s="17">
        <f t="shared" si="0"/>
        <v>0</v>
      </c>
      <c r="I30" s="13">
        <f>COUNTIFS([1]PENDUDUK!$U:$U,"POLRI",[1]PENDUDUK!$C:$C,"5")</f>
        <v>0</v>
      </c>
      <c r="J30" s="13">
        <f>COUNTIFS([1]PENDUDUK!$U:$U,"POLRI",[1]PENDUDUK!$C:$C,"6")</f>
        <v>0</v>
      </c>
      <c r="K30" s="13">
        <f>COUNTIFS([1]PENDUDUK!$U:$U,"POLRI",[1]PENDUDUK!$C:$C,"7")</f>
        <v>0</v>
      </c>
      <c r="L30" s="13">
        <f>COUNTIFS([1]PENDUDUK!$U:$U,"POLRI",[1]PENDUDUK!$C:$C,"8")</f>
        <v>2</v>
      </c>
      <c r="M30" s="17">
        <f t="shared" si="1"/>
        <v>2</v>
      </c>
      <c r="N30" s="13">
        <f>COUNTIFS([1]PENDUDUK!$U:$U,"POLRI",[1]PENDUDUK!$C:$C,"9")</f>
        <v>0</v>
      </c>
      <c r="O30" s="13">
        <f>COUNTIFS([1]PENDUDUK!$U:$U,"POLRI",[1]PENDUDUK!$C:$C,"10")</f>
        <v>0</v>
      </c>
      <c r="P30" s="13">
        <f>COUNTIFS([1]PENDUDUK!$U:$U,"POLRI",[1]PENDUDUK!$C:$C,"11")</f>
        <v>1</v>
      </c>
      <c r="Q30" s="13">
        <f>COUNTIFS([1]PENDUDUK!$U:$U,"POLRI",[1]PENDUDUK!$C:$C,"12")</f>
        <v>0</v>
      </c>
      <c r="R30" s="17">
        <f t="shared" si="2"/>
        <v>1</v>
      </c>
      <c r="S30" s="13">
        <f>COUNTIFS([1]PENDUDUK!$U:$U,"POLRI",[1]PENDUDUK!$C:$C,"13")</f>
        <v>0</v>
      </c>
      <c r="T30" s="13">
        <f>COUNTIFS([1]PENDUDUK!$U:$U,"POLRI",[1]PENDUDUK!$C:$C,"14")</f>
        <v>0</v>
      </c>
      <c r="U30" s="13">
        <f>COUNTIFS([1]PENDUDUK!$U:$U,"POLRI",[1]PENDUDUK!$C:$C,"15")</f>
        <v>0</v>
      </c>
      <c r="V30" s="13">
        <f>COUNTIFS([1]PENDUDUK!$U:$U,"POLRI",[1]PENDUDUK!$C:$C,"16")</f>
        <v>0</v>
      </c>
      <c r="W30" s="17">
        <f t="shared" si="3"/>
        <v>0</v>
      </c>
      <c r="X30" s="18">
        <f t="shared" si="4"/>
        <v>3</v>
      </c>
    </row>
    <row r="31" spans="2:24" x14ac:dyDescent="0.25">
      <c r="B31" s="11">
        <v>24</v>
      </c>
      <c r="C31" s="12" t="s">
        <v>47</v>
      </c>
      <c r="D31" s="13">
        <f>COUNTIFS([1]PENDUDUK!$U:$U,"Sopir",[1]PENDUDUK!$C:$C,"1")</f>
        <v>0</v>
      </c>
      <c r="E31" s="13">
        <f>COUNTIFS([1]PENDUDUK!$U:$U,"Sopir",[1]PENDUDUK!$C:$C,"2")</f>
        <v>0</v>
      </c>
      <c r="F31" s="13">
        <f>COUNTIFS([1]PENDUDUK!$U:$U,"Sopir",[1]PENDUDUK!$C:$C,"3")</f>
        <v>1</v>
      </c>
      <c r="G31" s="13">
        <f>COUNTIFS([1]PENDUDUK!$U:$U,"Sopir",[1]PENDUDUK!$C:$C,"4")</f>
        <v>0</v>
      </c>
      <c r="H31" s="17">
        <f t="shared" si="0"/>
        <v>1</v>
      </c>
      <c r="I31" s="13">
        <f>COUNTIFS([1]PENDUDUK!$U:$U,"Sopir",[1]PENDUDUK!$C:$C,"5")</f>
        <v>2</v>
      </c>
      <c r="J31" s="13">
        <f>COUNTIFS([1]PENDUDUK!$U:$U,"Sopir",[1]PENDUDUK!$C:$C,"6")</f>
        <v>0</v>
      </c>
      <c r="K31" s="13">
        <f>COUNTIFS([1]PENDUDUK!$U:$U,"Sopir",[1]PENDUDUK!$C:$C,"7")</f>
        <v>0</v>
      </c>
      <c r="L31" s="13">
        <f>COUNTIFS([1]PENDUDUK!$U:$U,"Sopir",[1]PENDUDUK!$C:$C,"8")</f>
        <v>0</v>
      </c>
      <c r="M31" s="17">
        <f t="shared" si="1"/>
        <v>2</v>
      </c>
      <c r="N31" s="13">
        <f>COUNTIFS([1]PENDUDUK!$U:$U,"Sopir",[1]PENDUDUK!$C:$C,"9")</f>
        <v>0</v>
      </c>
      <c r="O31" s="13">
        <f>COUNTIFS([1]PENDUDUK!$U:$U,"Sopir",[1]PENDUDUK!$C:$C,"10")</f>
        <v>0</v>
      </c>
      <c r="P31" s="13">
        <f>COUNTIFS([1]PENDUDUK!$U:$U,"Sopir",[1]PENDUDUK!$C:$C,"11")</f>
        <v>0</v>
      </c>
      <c r="Q31" s="13">
        <f>COUNTIFS([1]PENDUDUK!$U:$U,"Sopir",[1]PENDUDUK!$C:$C,"12")</f>
        <v>0</v>
      </c>
      <c r="R31" s="17">
        <f t="shared" si="2"/>
        <v>0</v>
      </c>
      <c r="S31" s="13">
        <f>COUNTIFS([1]PENDUDUK!$U:$U,"Sopir",[1]PENDUDUK!$C:$C,"13")</f>
        <v>0</v>
      </c>
      <c r="T31" s="13">
        <f>COUNTIFS([1]PENDUDUK!$U:$U,"Sopir",[1]PENDUDUK!$C:$C,"14")</f>
        <v>0</v>
      </c>
      <c r="U31" s="13">
        <f>COUNTIFS([1]PENDUDUK!$U:$U,"Sopir",[1]PENDUDUK!$C:$C,"15")</f>
        <v>0</v>
      </c>
      <c r="V31" s="13">
        <f>COUNTIFS([1]PENDUDUK!$U:$U,"Sopir",[1]PENDUDUK!$C:$C,"16")</f>
        <v>0</v>
      </c>
      <c r="W31" s="17">
        <f t="shared" si="3"/>
        <v>0</v>
      </c>
      <c r="X31" s="18">
        <f t="shared" si="4"/>
        <v>3</v>
      </c>
    </row>
    <row r="32" spans="2:24" x14ac:dyDescent="0.25">
      <c r="B32" s="11">
        <v>25</v>
      </c>
      <c r="C32" s="12" t="s">
        <v>48</v>
      </c>
      <c r="D32" s="13">
        <f>COUNTIFS([1]PENDUDUK!$U:$U,"Tidak Mempunyai Pekerjaan Tetap",[1]PENDUDUK!$C:$C,"1")</f>
        <v>0</v>
      </c>
      <c r="E32" s="13">
        <f>COUNTIFS([1]PENDUDUK!$U:$U,"Tidak Mempunyai Pekerjaan Tetap",[1]PENDUDUK!$C:$C,"2")</f>
        <v>4</v>
      </c>
      <c r="F32" s="13">
        <f>COUNTIFS([1]PENDUDUK!$U:$U,"Tidak Mempunyai Pekerjaan Tetap",[1]PENDUDUK!$C:$C,"3")</f>
        <v>0</v>
      </c>
      <c r="G32" s="13">
        <f>COUNTIFS([1]PENDUDUK!$U:$U,"Tidak Mempunyai Pekerjaan Tetap",[1]PENDUDUK!$C:$C,"4")</f>
        <v>1</v>
      </c>
      <c r="H32" s="17">
        <f t="shared" si="0"/>
        <v>5</v>
      </c>
      <c r="I32" s="13">
        <f>COUNTIFS([1]PENDUDUK!$U:$U,"Tidak Mempunyai Pekerjaan Tetap",[1]PENDUDUK!$C:$C,"5")</f>
        <v>0</v>
      </c>
      <c r="J32" s="13">
        <f>COUNTIFS([1]PENDUDUK!$U:$U,"Tidak Mempunyai Pekerjaan Tetap",[1]PENDUDUK!$C:$C,"6")</f>
        <v>3</v>
      </c>
      <c r="K32" s="13">
        <f>COUNTIFS([1]PENDUDUK!$U:$U,"Tidak Mempunyai Pekerjaan Tetap",[1]PENDUDUK!$C:$C,"7")</f>
        <v>1</v>
      </c>
      <c r="L32" s="13">
        <f>COUNTIFS([1]PENDUDUK!$U:$U,"Tidak Mempunyai Pekerjaan Tetap",[1]PENDUDUK!$C:$C,"8")</f>
        <v>4</v>
      </c>
      <c r="M32" s="17">
        <f t="shared" si="1"/>
        <v>8</v>
      </c>
      <c r="N32" s="13">
        <f>COUNTIFS([1]PENDUDUK!$U:$U,"Tidak Mempunyai Pekerjaan Tetap",[1]PENDUDUK!$C:$C,"9")</f>
        <v>1</v>
      </c>
      <c r="O32" s="13">
        <f>COUNTIFS([1]PENDUDUK!$U:$U,"Tidak Mempunyai Pekerjaan Tetap",[1]PENDUDUK!$C:$C,"10")</f>
        <v>2</v>
      </c>
      <c r="P32" s="13">
        <f>COUNTIFS([1]PENDUDUK!$U:$U,"Tidak Mempunyai Pekerjaan Tetap",[1]PENDUDUK!$C:$C,"11")</f>
        <v>1</v>
      </c>
      <c r="Q32" s="13">
        <f>COUNTIFS([1]PENDUDUK!$U:$U,"Tidak Mempunyai Pekerjaan Tetap",[1]PENDUDUK!$C:$C,"12")</f>
        <v>14</v>
      </c>
      <c r="R32" s="17">
        <f t="shared" si="2"/>
        <v>18</v>
      </c>
      <c r="S32" s="13">
        <f>COUNTIFS([1]PENDUDUK!$U:$U,"Tidak Mempunyai Pekerjaan Tetap",[1]PENDUDUK!$C:$C,"13")</f>
        <v>0</v>
      </c>
      <c r="T32" s="13">
        <f>COUNTIFS([1]PENDUDUK!$U:$U,"Tidak Mempunyai Pekerjaan Tetap",[1]PENDUDUK!$C:$C,"14")</f>
        <v>0</v>
      </c>
      <c r="U32" s="13">
        <f>COUNTIFS([1]PENDUDUK!$U:$U,"Tidak Mempunyai Pekerjaan Tetap",[1]PENDUDUK!$C:$C,"15")</f>
        <v>0</v>
      </c>
      <c r="V32" s="13">
        <f>COUNTIFS([1]PENDUDUK!$U:$U,"Tidak Mempunyai Pekerjaan Tetap",[1]PENDUDUK!$C:$C,"16")</f>
        <v>1</v>
      </c>
      <c r="W32" s="17">
        <f t="shared" si="3"/>
        <v>1</v>
      </c>
      <c r="X32" s="18">
        <f t="shared" si="4"/>
        <v>32</v>
      </c>
    </row>
    <row r="33" spans="2:24" x14ac:dyDescent="0.25">
      <c r="B33" s="11">
        <v>26</v>
      </c>
      <c r="C33" s="12" t="s">
        <v>49</v>
      </c>
      <c r="D33" s="13">
        <f>COUNTIFS([1]PENDUDUK!$U:$U,"TNI",[1]PENDUDUK!$C:$C,"1")</f>
        <v>0</v>
      </c>
      <c r="E33" s="13">
        <f>COUNTIFS([1]PENDUDUK!$U:$U,"TNI",[1]PENDUDUK!$C:$C,"2")</f>
        <v>0</v>
      </c>
      <c r="F33" s="13">
        <f>COUNTIFS([1]PENDUDUK!$U:$U,"TNI",[1]PENDUDUK!$C:$C,"3")</f>
        <v>0</v>
      </c>
      <c r="G33" s="13">
        <f>COUNTIFS([1]PENDUDUK!$U:$U,"TNI",[1]PENDUDUK!$C:$C,"4")</f>
        <v>0</v>
      </c>
      <c r="H33" s="17">
        <f t="shared" si="0"/>
        <v>0</v>
      </c>
      <c r="I33" s="13">
        <f>COUNTIFS([1]PENDUDUK!$U:$U,"TNI",[1]PENDUDUK!$C:$C,"5")</f>
        <v>0</v>
      </c>
      <c r="J33" s="13">
        <f>COUNTIFS([1]PENDUDUK!$U:$U,"TNI",[1]PENDUDUK!$C:$C,"6")</f>
        <v>0</v>
      </c>
      <c r="K33" s="13">
        <f>COUNTIFS([1]PENDUDUK!$U:$U,"TNI",[1]PENDUDUK!$C:$C,"7")</f>
        <v>0</v>
      </c>
      <c r="L33" s="13">
        <f>COUNTIFS([1]PENDUDUK!$U:$U,"TNI",[1]PENDUDUK!$C:$C,"8")</f>
        <v>0</v>
      </c>
      <c r="M33" s="17">
        <f t="shared" si="1"/>
        <v>0</v>
      </c>
      <c r="N33" s="13">
        <f>COUNTIFS([1]PENDUDUK!$U:$U,"TNI",[1]PENDUDUK!$C:$C,"9")</f>
        <v>1</v>
      </c>
      <c r="O33" s="13">
        <f>COUNTIFS([1]PENDUDUK!$U:$U,"TNI",[1]PENDUDUK!$C:$C,"10")</f>
        <v>0</v>
      </c>
      <c r="P33" s="13">
        <f>COUNTIFS([1]PENDUDUK!$U:$U,"TNI",[1]PENDUDUK!$C:$C,"11")</f>
        <v>0</v>
      </c>
      <c r="Q33" s="13">
        <f>COUNTIFS([1]PENDUDUK!$U:$U,"TNI",[1]PENDUDUK!$C:$C,"12")</f>
        <v>0</v>
      </c>
      <c r="R33" s="17">
        <f t="shared" si="2"/>
        <v>1</v>
      </c>
      <c r="S33" s="13">
        <f>COUNTIFS([1]PENDUDUK!$U:$U,"TNI",[1]PENDUDUK!$C:$C,"13")</f>
        <v>0</v>
      </c>
      <c r="T33" s="13">
        <f>COUNTIFS([1]PENDUDUK!$U:$U,"TNI",[1]PENDUDUK!$C:$C,"14")</f>
        <v>0</v>
      </c>
      <c r="U33" s="13">
        <f>COUNTIFS([1]PENDUDUK!$U:$U,"TNI",[1]PENDUDUK!$C:$C,"15")</f>
        <v>0</v>
      </c>
      <c r="V33" s="13">
        <f>COUNTIFS([1]PENDUDUK!$U:$U,"TNI",[1]PENDUDUK!$C:$C,"16")</f>
        <v>0</v>
      </c>
      <c r="W33" s="17">
        <f t="shared" si="3"/>
        <v>0</v>
      </c>
      <c r="X33" s="18">
        <f t="shared" si="4"/>
        <v>1</v>
      </c>
    </row>
    <row r="34" spans="2:24" x14ac:dyDescent="0.25">
      <c r="B34" s="11">
        <v>27</v>
      </c>
      <c r="C34" s="12" t="s">
        <v>50</v>
      </c>
      <c r="D34" s="13">
        <f>COUNTIFS([1]PENDUDUK!$U:$U,"Tukang Batu",[1]PENDUDUK!$C:$C,"1")</f>
        <v>1</v>
      </c>
      <c r="E34" s="13">
        <f>COUNTIFS([1]PENDUDUK!$U:$U,"Tukang Batu",[1]PENDUDUK!$C:$C,"2")</f>
        <v>1</v>
      </c>
      <c r="F34" s="13">
        <f>COUNTIFS([1]PENDUDUK!$U:$U,"Tukang Batu",[1]PENDUDUK!$C:$C,"3")</f>
        <v>0</v>
      </c>
      <c r="G34" s="13">
        <f>COUNTIFS([1]PENDUDUK!$U:$U,"Tukang Batu",[1]PENDUDUK!$C:$C,"4")</f>
        <v>0</v>
      </c>
      <c r="H34" s="17">
        <f t="shared" si="0"/>
        <v>2</v>
      </c>
      <c r="I34" s="13">
        <f>COUNTIFS([1]PENDUDUK!$U:$U,"Tukang Batu",[1]PENDUDUK!$C:$C,"5")</f>
        <v>0</v>
      </c>
      <c r="J34" s="13">
        <f>COUNTIFS([1]PENDUDUK!$U:$U,"Tukang Batu",[1]PENDUDUK!$C:$C,"6")</f>
        <v>0</v>
      </c>
      <c r="K34" s="13">
        <f>COUNTIFS([1]PENDUDUK!$U:$U,"Tukang Batu",[1]PENDUDUK!$C:$C,"7")</f>
        <v>0</v>
      </c>
      <c r="L34" s="13">
        <f>COUNTIFS([1]PENDUDUK!$U:$U,"Tukang Batu",[1]PENDUDUK!$C:$C,"8")</f>
        <v>0</v>
      </c>
      <c r="M34" s="17">
        <f t="shared" si="1"/>
        <v>0</v>
      </c>
      <c r="N34" s="13">
        <f>COUNTIFS([1]PENDUDUK!$U:$U,"Tukang Batu",[1]PENDUDUK!$C:$C,"9")</f>
        <v>0</v>
      </c>
      <c r="O34" s="13">
        <f>COUNTIFS([1]PENDUDUK!$U:$U,"Tukang Batu",[1]PENDUDUK!$C:$C,"10")</f>
        <v>0</v>
      </c>
      <c r="P34" s="13">
        <f>COUNTIFS([1]PENDUDUK!$U:$U,"Tukang Batu",[1]PENDUDUK!$C:$C,"11")</f>
        <v>0</v>
      </c>
      <c r="Q34" s="13">
        <f>COUNTIFS([1]PENDUDUK!$U:$U,"Tukang Batu",[1]PENDUDUK!$C:$C,"12")</f>
        <v>0</v>
      </c>
      <c r="R34" s="17">
        <f t="shared" si="2"/>
        <v>0</v>
      </c>
      <c r="S34" s="13">
        <f>COUNTIFS([1]PENDUDUK!$U:$U,"Tukang Batu",[1]PENDUDUK!$C:$C,"13")</f>
        <v>0</v>
      </c>
      <c r="T34" s="13">
        <f>COUNTIFS([1]PENDUDUK!$U:$U,"Tukang Batu",[1]PENDUDUK!$C:$C,"14")</f>
        <v>0</v>
      </c>
      <c r="U34" s="13">
        <f>COUNTIFS([1]PENDUDUK!$U:$U,"Tukang Batu",[1]PENDUDUK!$C:$C,"15")</f>
        <v>0</v>
      </c>
      <c r="V34" s="13">
        <f>COUNTIFS([1]PENDUDUK!$U:$U,"Tukang Batu",[1]PENDUDUK!$C:$C,"16")</f>
        <v>0</v>
      </c>
      <c r="W34" s="17">
        <f t="shared" si="3"/>
        <v>0</v>
      </c>
      <c r="X34" s="18">
        <f t="shared" si="4"/>
        <v>2</v>
      </c>
    </row>
    <row r="35" spans="2:24" x14ac:dyDescent="0.25">
      <c r="B35" s="11">
        <v>28</v>
      </c>
      <c r="C35" s="12" t="s">
        <v>51</v>
      </c>
      <c r="D35" s="13">
        <f>COUNTIFS([1]PENDUDUK!$U:$U,"Tukang Kayu",[1]PENDUDUK!$C:$C,"1")</f>
        <v>1</v>
      </c>
      <c r="E35" s="13">
        <f>COUNTIFS([1]PENDUDUK!$U:$U,"Tukang Kayu",[1]PENDUDUK!$C:$C,"2")</f>
        <v>0</v>
      </c>
      <c r="F35" s="13">
        <f>COUNTIFS([1]PENDUDUK!$U:$U,"Tukang Kayu",[1]PENDUDUK!$C:$C,"3")</f>
        <v>0</v>
      </c>
      <c r="G35" s="13">
        <f>COUNTIFS([1]PENDUDUK!$U:$U,"Tukang Kayu",[1]PENDUDUK!$C:$C,"4")</f>
        <v>0</v>
      </c>
      <c r="H35" s="17">
        <f t="shared" si="0"/>
        <v>1</v>
      </c>
      <c r="I35" s="13">
        <f>COUNTIFS([1]PENDUDUK!$U:$U,"Tukang Kayu",[1]PENDUDUK!$C:$C,"5")</f>
        <v>0</v>
      </c>
      <c r="J35" s="13">
        <f>COUNTIFS([1]PENDUDUK!$U:$U,"Tukang Kayu",[1]PENDUDUK!$C:$C,"6")</f>
        <v>0</v>
      </c>
      <c r="K35" s="13">
        <f>COUNTIFS([1]PENDUDUK!$U:$U,"Tukang Kayu",[1]PENDUDUK!$C:$C,"7")</f>
        <v>0</v>
      </c>
      <c r="L35" s="13">
        <f>COUNTIFS([1]PENDUDUK!$U:$U,"Tukang Kayu",[1]PENDUDUK!$C:$C,"8")</f>
        <v>0</v>
      </c>
      <c r="M35" s="17">
        <f t="shared" si="1"/>
        <v>0</v>
      </c>
      <c r="N35" s="13">
        <f>COUNTIFS([1]PENDUDUK!$U:$U,"Tukang Kayu",[1]PENDUDUK!$C:$C,"9")</f>
        <v>0</v>
      </c>
      <c r="O35" s="13">
        <f>COUNTIFS([1]PENDUDUK!$U:$U,"Tukang Kayu",[1]PENDUDUK!$C:$C,"10")</f>
        <v>0</v>
      </c>
      <c r="P35" s="13">
        <f>COUNTIFS([1]PENDUDUK!$U:$U,"Tukang Kayu",[1]PENDUDUK!$C:$C,"11")</f>
        <v>0</v>
      </c>
      <c r="Q35" s="13">
        <f>COUNTIFS([1]PENDUDUK!$U:$U,"Tukang Kayu",[1]PENDUDUK!$C:$C,"12")</f>
        <v>0</v>
      </c>
      <c r="R35" s="17">
        <f t="shared" si="2"/>
        <v>0</v>
      </c>
      <c r="S35" s="13">
        <f>COUNTIFS([1]PENDUDUK!$U:$U,"Tukang Kayu",[1]PENDUDUK!$C:$C,"13")</f>
        <v>0</v>
      </c>
      <c r="T35" s="13">
        <f>COUNTIFS([1]PENDUDUK!$U:$U,"Tukang Kayu",[1]PENDUDUK!$C:$C,"14")</f>
        <v>0</v>
      </c>
      <c r="U35" s="13">
        <f>COUNTIFS([1]PENDUDUK!$U:$U,"Tukang Kayu",[1]PENDUDUK!$C:$C,"15")</f>
        <v>0</v>
      </c>
      <c r="V35" s="13">
        <f>COUNTIFS([1]PENDUDUK!$U:$U,"Tukang Kayu",[1]PENDUDUK!$C:$C,"16")</f>
        <v>0</v>
      </c>
      <c r="W35" s="17">
        <f t="shared" si="3"/>
        <v>0</v>
      </c>
      <c r="X35" s="18">
        <f t="shared" si="4"/>
        <v>1</v>
      </c>
    </row>
    <row r="36" spans="2:24" x14ac:dyDescent="0.25">
      <c r="B36" s="11">
        <v>29</v>
      </c>
      <c r="C36" s="12" t="s">
        <v>52</v>
      </c>
      <c r="D36" s="13">
        <f>COUNTIFS([1]PENDUDUK!$U:$U,"Tukang Kue",[1]PENDUDUK!$C:$C,"1")</f>
        <v>0</v>
      </c>
      <c r="E36" s="13">
        <f>COUNTIFS([1]PENDUDUK!$U:$U,"Tukang Kue",[1]PENDUDUK!$C:$C,"2")</f>
        <v>1</v>
      </c>
      <c r="F36" s="13">
        <f>COUNTIFS([1]PENDUDUK!$U:$U,"Tukang Kue",[1]PENDUDUK!$C:$C,"3")</f>
        <v>0</v>
      </c>
      <c r="G36" s="13">
        <f>COUNTIFS([1]PENDUDUK!$U:$U,"Tukang Kue",[1]PENDUDUK!$C:$C,"4")</f>
        <v>0</v>
      </c>
      <c r="H36" s="17">
        <f t="shared" si="0"/>
        <v>1</v>
      </c>
      <c r="I36" s="13">
        <f>COUNTIFS([1]PENDUDUK!$U:$U,"Tukang Kue",[1]PENDUDUK!$C:$C,"5")</f>
        <v>0</v>
      </c>
      <c r="J36" s="13">
        <f>COUNTIFS([1]PENDUDUK!$U:$U,"Tukang Kue",[1]PENDUDUK!$C:$C,"6")</f>
        <v>0</v>
      </c>
      <c r="K36" s="13">
        <f>COUNTIFS([1]PENDUDUK!$U:$U,"Tukang Kue",[1]PENDUDUK!$C:$C,"7")</f>
        <v>0</v>
      </c>
      <c r="L36" s="13">
        <f>COUNTIFS([1]PENDUDUK!$U:$U,"Tukang Kue",[1]PENDUDUK!$C:$C,"8")</f>
        <v>0</v>
      </c>
      <c r="M36" s="17">
        <f t="shared" si="1"/>
        <v>0</v>
      </c>
      <c r="N36" s="13">
        <f>COUNTIFS([1]PENDUDUK!$U:$U,"Tukang Kue",[1]PENDUDUK!$C:$C,"9")</f>
        <v>0</v>
      </c>
      <c r="O36" s="13">
        <f>COUNTIFS([1]PENDUDUK!$U:$U,"Tukang Kue",[1]PENDUDUK!$C:$C,"10")</f>
        <v>0</v>
      </c>
      <c r="P36" s="13">
        <f>COUNTIFS([1]PENDUDUK!$U:$U,"Tukang Kue",[1]PENDUDUK!$C:$C,"11")</f>
        <v>0</v>
      </c>
      <c r="Q36" s="13">
        <f>COUNTIFS([1]PENDUDUK!$U:$U,"Tukang Kue",[1]PENDUDUK!$C:$C,"12")</f>
        <v>0</v>
      </c>
      <c r="R36" s="17">
        <f t="shared" si="2"/>
        <v>0</v>
      </c>
      <c r="S36" s="13">
        <f>COUNTIFS([1]PENDUDUK!$U:$U,"Tukang Kue",[1]PENDUDUK!$C:$C,"13")</f>
        <v>0</v>
      </c>
      <c r="T36" s="13">
        <f>COUNTIFS([1]PENDUDUK!$U:$U,"Tukang Kue",[1]PENDUDUK!$C:$C,"14")</f>
        <v>0</v>
      </c>
      <c r="U36" s="13">
        <f>COUNTIFS([1]PENDUDUK!$U:$U,"Tukang Kue",[1]PENDUDUK!$C:$C,"15")</f>
        <v>0</v>
      </c>
      <c r="V36" s="13">
        <f>COUNTIFS([1]PENDUDUK!$U:$U,"Tukang Kue",[1]PENDUDUK!$C:$C,"16")</f>
        <v>0</v>
      </c>
      <c r="W36" s="17">
        <f t="shared" si="3"/>
        <v>0</v>
      </c>
      <c r="X36" s="18">
        <f t="shared" si="4"/>
        <v>1</v>
      </c>
    </row>
    <row r="37" spans="2:24" x14ac:dyDescent="0.25">
      <c r="B37" s="11">
        <v>30</v>
      </c>
      <c r="C37" s="12" t="s">
        <v>53</v>
      </c>
      <c r="D37" s="13">
        <f>COUNTIFS([1]PENDUDUK!$U:$U,"Tukang Rias",[1]PENDUDUK!$C:$C,"1")</f>
        <v>0</v>
      </c>
      <c r="E37" s="13">
        <f>COUNTIFS([1]PENDUDUK!$U:$U,"Tukang Rias",[1]PENDUDUK!$C:$C,"2")</f>
        <v>1</v>
      </c>
      <c r="F37" s="13">
        <f>COUNTIFS([1]PENDUDUK!$U:$U,"Tukang Rias",[1]PENDUDUK!$C:$C,"3")</f>
        <v>0</v>
      </c>
      <c r="G37" s="13">
        <f>COUNTIFS([1]PENDUDUK!$U:$U,"Tukang Rias",[1]PENDUDUK!$C:$C,"4")</f>
        <v>0</v>
      </c>
      <c r="H37" s="17">
        <f t="shared" si="0"/>
        <v>1</v>
      </c>
      <c r="I37" s="13">
        <f>COUNTIFS([1]PENDUDUK!$U:$U,"Tukang Rias",[1]PENDUDUK!$C:$C,"5")</f>
        <v>0</v>
      </c>
      <c r="J37" s="13">
        <f>COUNTIFS([1]PENDUDUK!$U:$U,"Tukang Rias",[1]PENDUDUK!$C:$C,"6")</f>
        <v>0</v>
      </c>
      <c r="K37" s="13">
        <f>COUNTIFS([1]PENDUDUK!$U:$U,"Tukang Rias",[1]PENDUDUK!$C:$C,"7")</f>
        <v>0</v>
      </c>
      <c r="L37" s="13">
        <f>COUNTIFS([1]PENDUDUK!$U:$U,"Tukang Rias",[1]PENDUDUK!$C:$C,"8")</f>
        <v>0</v>
      </c>
      <c r="M37" s="17">
        <f t="shared" si="1"/>
        <v>0</v>
      </c>
      <c r="N37" s="13">
        <f>COUNTIFS([1]PENDUDUK!$U:$U,"Tukang Rias",[1]PENDUDUK!$C:$C,"9")</f>
        <v>0</v>
      </c>
      <c r="O37" s="13">
        <f>COUNTIFS([1]PENDUDUK!$U:$U,"Tukang Rias",[1]PENDUDUK!$C:$C,"10")</f>
        <v>0</v>
      </c>
      <c r="P37" s="13">
        <f>COUNTIFS([1]PENDUDUK!$U:$U,"Tukang Rias",[1]PENDUDUK!$C:$C,"11")</f>
        <v>0</v>
      </c>
      <c r="Q37" s="13">
        <f>COUNTIFS([1]PENDUDUK!$U:$U,"Tukang Rias",[1]PENDUDUK!$C:$C,"12")</f>
        <v>0</v>
      </c>
      <c r="R37" s="17">
        <f t="shared" si="2"/>
        <v>0</v>
      </c>
      <c r="S37" s="13">
        <f>COUNTIFS([1]PENDUDUK!$U:$U,"Tukang Rias",[1]PENDUDUK!$C:$C,"13")</f>
        <v>0</v>
      </c>
      <c r="T37" s="13">
        <f>COUNTIFS([1]PENDUDUK!$U:$U,"Tukang Rias",[1]PENDUDUK!$C:$C,"14")</f>
        <v>0</v>
      </c>
      <c r="U37" s="13">
        <f>COUNTIFS([1]PENDUDUK!$U:$U,"Tukang Rias",[1]PENDUDUK!$C:$C,"15")</f>
        <v>0</v>
      </c>
      <c r="V37" s="13">
        <f>COUNTIFS([1]PENDUDUK!$U:$U,"Tukang Rias",[1]PENDUDUK!$C:$C,"16")</f>
        <v>0</v>
      </c>
      <c r="W37" s="17">
        <f t="shared" si="3"/>
        <v>0</v>
      </c>
      <c r="X37" s="18">
        <f t="shared" si="4"/>
        <v>1</v>
      </c>
    </row>
    <row r="38" spans="2:24" x14ac:dyDescent="0.25">
      <c r="B38" s="11">
        <v>31</v>
      </c>
      <c r="C38" s="12" t="s">
        <v>54</v>
      </c>
      <c r="D38" s="13">
        <f>COUNTIFS([1]PENDUDUK!$U:$U,"Wiraswasta",[1]PENDUDUK!$C:$C,"1")</f>
        <v>18</v>
      </c>
      <c r="E38" s="13">
        <f>COUNTIFS([1]PENDUDUK!$U:$U,"Wiraswasta",[1]PENDUDUK!$C:$C,"2")</f>
        <v>15</v>
      </c>
      <c r="F38" s="13">
        <f>COUNTIFS([1]PENDUDUK!$U:$U,"Wiraswasta",[1]PENDUDUK!$C:$C,"3")</f>
        <v>8</v>
      </c>
      <c r="G38" s="13">
        <f>COUNTIFS([1]PENDUDUK!$U:$U,"Wiraswasta",[1]PENDUDUK!$C:$C,"4")</f>
        <v>6</v>
      </c>
      <c r="H38" s="17">
        <f t="shared" si="0"/>
        <v>47</v>
      </c>
      <c r="I38" s="13">
        <f>COUNTIFS([1]PENDUDUK!$U:$U,"Wiraswasta",[1]PENDUDUK!$C:$C,"5")</f>
        <v>18</v>
      </c>
      <c r="J38" s="13">
        <f>COUNTIFS([1]PENDUDUK!$U:$U,"Wiraswasta",[1]PENDUDUK!$C:$C,"6")</f>
        <v>11</v>
      </c>
      <c r="K38" s="13">
        <f>COUNTIFS([1]PENDUDUK!$U:$U,"Wiraswasta",[1]PENDUDUK!$C:$C,"7")</f>
        <v>4</v>
      </c>
      <c r="L38" s="13">
        <f>COUNTIFS([1]PENDUDUK!$U:$U,"Wiraswasta",[1]PENDUDUK!$C:$C,"8")</f>
        <v>17</v>
      </c>
      <c r="M38" s="17">
        <f t="shared" si="1"/>
        <v>50</v>
      </c>
      <c r="N38" s="13">
        <f>COUNTIFS([1]PENDUDUK!$U:$U,"Wiraswasta",[1]PENDUDUK!$C:$C,"9")</f>
        <v>11</v>
      </c>
      <c r="O38" s="13">
        <f>COUNTIFS([1]PENDUDUK!$U:$U,"Wiraswasta",[1]PENDUDUK!$C:$C,"10")</f>
        <v>3</v>
      </c>
      <c r="P38" s="13">
        <f>COUNTIFS([1]PENDUDUK!$U:$U,"Wiraswasta",[1]PENDUDUK!$C:$C,"11")</f>
        <v>14</v>
      </c>
      <c r="Q38" s="13">
        <f>COUNTIFS([1]PENDUDUK!$U:$U,"Wiraswasta",[1]PENDUDUK!$C:$C,"12")</f>
        <v>17</v>
      </c>
      <c r="R38" s="17">
        <f t="shared" si="2"/>
        <v>45</v>
      </c>
      <c r="S38" s="13">
        <f>COUNTIFS([1]PENDUDUK!$U:$U,"Wiraswasta",[1]PENDUDUK!$C:$C,"13")</f>
        <v>6</v>
      </c>
      <c r="T38" s="13">
        <f>COUNTIFS([1]PENDUDUK!$U:$U,"Wiraswasta",[1]PENDUDUK!$C:$C,"14")</f>
        <v>3</v>
      </c>
      <c r="U38" s="13">
        <f>COUNTIFS([1]PENDUDUK!$U:$U,"Wiraswasta",[1]PENDUDUK!$C:$C,"15")</f>
        <v>2</v>
      </c>
      <c r="V38" s="13">
        <f>COUNTIFS([1]PENDUDUK!$U:$U,"Wiraswasta",[1]PENDUDUK!$C:$C,"16")</f>
        <v>3</v>
      </c>
      <c r="W38" s="17">
        <f t="shared" si="3"/>
        <v>14</v>
      </c>
      <c r="X38" s="18">
        <f t="shared" si="4"/>
        <v>156</v>
      </c>
    </row>
    <row r="39" spans="2:24" ht="15.75" thickBot="1" x14ac:dyDescent="0.3">
      <c r="B39" s="14" t="s">
        <v>55</v>
      </c>
      <c r="C39" s="15"/>
      <c r="D39" s="19">
        <f>SUM(D8:D38)</f>
        <v>109</v>
      </c>
      <c r="E39" s="19">
        <f t="shared" ref="E39:X39" si="5">SUM(E8:E38)</f>
        <v>94</v>
      </c>
      <c r="F39" s="19">
        <f t="shared" si="5"/>
        <v>90</v>
      </c>
      <c r="G39" s="19">
        <f t="shared" si="5"/>
        <v>102</v>
      </c>
      <c r="H39" s="19">
        <f t="shared" si="5"/>
        <v>395</v>
      </c>
      <c r="I39" s="19">
        <f t="shared" si="5"/>
        <v>145</v>
      </c>
      <c r="J39" s="19">
        <f t="shared" si="5"/>
        <v>154</v>
      </c>
      <c r="K39" s="19">
        <f t="shared" si="5"/>
        <v>54</v>
      </c>
      <c r="L39" s="19">
        <f t="shared" si="5"/>
        <v>123</v>
      </c>
      <c r="M39" s="19">
        <f t="shared" si="5"/>
        <v>476</v>
      </c>
      <c r="N39" s="19">
        <f t="shared" si="5"/>
        <v>106</v>
      </c>
      <c r="O39" s="19">
        <f t="shared" si="5"/>
        <v>77</v>
      </c>
      <c r="P39" s="19">
        <f t="shared" si="5"/>
        <v>177</v>
      </c>
      <c r="Q39" s="19">
        <f t="shared" si="5"/>
        <v>190</v>
      </c>
      <c r="R39" s="19">
        <f t="shared" si="5"/>
        <v>550</v>
      </c>
      <c r="S39" s="19">
        <f t="shared" si="5"/>
        <v>48</v>
      </c>
      <c r="T39" s="19">
        <f t="shared" si="5"/>
        <v>22</v>
      </c>
      <c r="U39" s="19">
        <f t="shared" si="5"/>
        <v>20</v>
      </c>
      <c r="V39" s="19">
        <f t="shared" si="5"/>
        <v>41</v>
      </c>
      <c r="W39" s="19">
        <f t="shared" si="5"/>
        <v>131</v>
      </c>
      <c r="X39" s="20">
        <f t="shared" si="5"/>
        <v>1552</v>
      </c>
    </row>
  </sheetData>
  <mergeCells count="11">
    <mergeCell ref="X6:X7"/>
    <mergeCell ref="B39:C39"/>
    <mergeCell ref="B3:X3"/>
    <mergeCell ref="B2:X2"/>
    <mergeCell ref="B4:X4"/>
    <mergeCell ref="B6:B7"/>
    <mergeCell ref="C6:C7"/>
    <mergeCell ref="D6:H6"/>
    <mergeCell ref="I6:M6"/>
    <mergeCell ref="N6:R6"/>
    <mergeCell ref="S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2026-07-24T01:25:27Z</dcterms:created>
  <dcterms:modified xsi:type="dcterms:W3CDTF">2026-07-24T01:28:57Z</dcterms:modified>
</cp:coreProperties>
</file>