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76EDE8F-780A-4497-B736-09AD8F9A0903}" xr6:coauthVersionLast="47" xr6:coauthVersionMax="47" xr10:uidLastSave="{00000000-0000-0000-0000-000000000000}"/>
  <bookViews>
    <workbookView xWindow="-120" yWindow="-120" windowWidth="29040" windowHeight="15720" tabRatio="416" activeTab="1" xr2:uid="{00000000-000D-0000-FFFF-FFFF00000000}"/>
  </bookViews>
  <sheets>
    <sheet name="LRA 02" sheetId="25" r:id="rId1"/>
    <sheet name="Maret" sheetId="27" r:id="rId2"/>
  </sheets>
  <definedNames>
    <definedName name="_xlnm.Print_Area" localSheetId="0">'LRA 02'!$A$1:$N$34</definedName>
    <definedName name="_xlnm.Print_Area" localSheetId="1">Maret!$A$1:$O$98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2" i="27" l="1"/>
  <c r="G27" i="27" l="1"/>
  <c r="G74" i="27" s="1"/>
  <c r="G46" i="27"/>
  <c r="G89" i="27" l="1"/>
  <c r="H89" i="27"/>
  <c r="I89" i="27"/>
  <c r="J89" i="27"/>
  <c r="L89" i="27"/>
  <c r="M89" i="27"/>
  <c r="M15" i="27"/>
  <c r="K64" i="27"/>
  <c r="N64" i="27" s="1"/>
  <c r="K65" i="27"/>
  <c r="M65" i="27" s="1"/>
  <c r="K66" i="27"/>
  <c r="M66" i="27"/>
  <c r="K67" i="27"/>
  <c r="M67" i="27" s="1"/>
  <c r="K68" i="27"/>
  <c r="M68" i="27"/>
  <c r="K69" i="27"/>
  <c r="M69" i="27" s="1"/>
  <c r="K79" i="27"/>
  <c r="N79" i="27" s="1"/>
  <c r="L79" i="27"/>
  <c r="M79" i="27"/>
  <c r="K80" i="27"/>
  <c r="N80" i="27" s="1"/>
  <c r="L80" i="27"/>
  <c r="M80" i="27"/>
  <c r="K78" i="27"/>
  <c r="M78" i="27" s="1"/>
  <c r="F87" i="27"/>
  <c r="F82" i="27"/>
  <c r="F88" i="27" s="1"/>
  <c r="F73" i="27"/>
  <c r="N73" i="27" s="1"/>
  <c r="F52" i="27"/>
  <c r="F46" i="27"/>
  <c r="F30" i="27"/>
  <c r="F33" i="27"/>
  <c r="G56" i="27"/>
  <c r="F56" i="27"/>
  <c r="F69" i="27"/>
  <c r="F68" i="27"/>
  <c r="F67" i="27"/>
  <c r="F66" i="27"/>
  <c r="L66" i="27" s="1"/>
  <c r="F65" i="27"/>
  <c r="L65" i="27" s="1"/>
  <c r="F20" i="27"/>
  <c r="F60" i="27"/>
  <c r="F59" i="27"/>
  <c r="F26" i="27"/>
  <c r="F58" i="27"/>
  <c r="K48" i="27"/>
  <c r="L48" i="27" s="1"/>
  <c r="K49" i="27"/>
  <c r="L49" i="27" s="1"/>
  <c r="K50" i="27"/>
  <c r="L50" i="27" s="1"/>
  <c r="K51" i="27"/>
  <c r="L51" i="27" s="1"/>
  <c r="K38" i="27"/>
  <c r="L38" i="27" s="1"/>
  <c r="K39" i="27"/>
  <c r="L39" i="27" s="1"/>
  <c r="K42" i="27"/>
  <c r="L42" i="27" s="1"/>
  <c r="K43" i="27"/>
  <c r="L43" i="27" s="1"/>
  <c r="K41" i="27"/>
  <c r="L41" i="27" s="1"/>
  <c r="K40" i="27"/>
  <c r="L40" i="27" s="1"/>
  <c r="K44" i="27"/>
  <c r="L44" i="27" s="1"/>
  <c r="K45" i="27"/>
  <c r="L45" i="27" s="1"/>
  <c r="K37" i="27"/>
  <c r="F16" i="27"/>
  <c r="N16" i="27" s="1"/>
  <c r="F13" i="27"/>
  <c r="G13" i="27"/>
  <c r="K13" i="27" s="1"/>
  <c r="K22" i="27"/>
  <c r="L22" i="27" s="1"/>
  <c r="K23" i="27"/>
  <c r="L23" i="27" s="1"/>
  <c r="K24" i="27"/>
  <c r="L24" i="27" s="1"/>
  <c r="K25" i="27"/>
  <c r="L25" i="27" s="1"/>
  <c r="K26" i="27"/>
  <c r="K29" i="27"/>
  <c r="N29" i="27" s="1"/>
  <c r="N30" i="27" s="1"/>
  <c r="K28" i="27"/>
  <c r="K21" i="27"/>
  <c r="L21" i="27" s="1"/>
  <c r="L15" i="27"/>
  <c r="N15" i="27"/>
  <c r="L67" i="27" l="1"/>
  <c r="M64" i="27"/>
  <c r="L68" i="27"/>
  <c r="L64" i="27"/>
  <c r="L69" i="27"/>
  <c r="N69" i="27"/>
  <c r="N68" i="27"/>
  <c r="N67" i="27"/>
  <c r="N66" i="27"/>
  <c r="N65" i="27"/>
  <c r="L78" i="27"/>
  <c r="N78" i="27"/>
  <c r="F61" i="27"/>
  <c r="F27" i="27"/>
  <c r="F74" i="27" s="1"/>
  <c r="M51" i="27"/>
  <c r="M50" i="27"/>
  <c r="M49" i="27"/>
  <c r="F70" i="27"/>
  <c r="K56" i="27"/>
  <c r="L56" i="27" s="1"/>
  <c r="M45" i="27"/>
  <c r="M44" i="27"/>
  <c r="M40" i="27"/>
  <c r="M41" i="27"/>
  <c r="M43" i="27"/>
  <c r="M42" i="27"/>
  <c r="M39" i="27"/>
  <c r="L26" i="27"/>
  <c r="N45" i="27"/>
  <c r="N44" i="27"/>
  <c r="N40" i="27"/>
  <c r="N41" i="27"/>
  <c r="N43" i="27"/>
  <c r="N42" i="27"/>
  <c r="N39" i="27"/>
  <c r="N38" i="27"/>
  <c r="N51" i="27"/>
  <c r="N50" i="27"/>
  <c r="N49" i="27"/>
  <c r="N48" i="27"/>
  <c r="M38" i="27"/>
  <c r="M48" i="27"/>
  <c r="M26" i="27"/>
  <c r="M25" i="27"/>
  <c r="M24" i="27"/>
  <c r="M23" i="27"/>
  <c r="M22" i="27"/>
  <c r="K30" i="27"/>
  <c r="L30" i="27" s="1"/>
  <c r="M21" i="27"/>
  <c r="N26" i="27"/>
  <c r="N25" i="27"/>
  <c r="N24" i="27"/>
  <c r="N23" i="27"/>
  <c r="N22" i="27"/>
  <c r="M29" i="27"/>
  <c r="L29" i="27"/>
  <c r="N21" i="27"/>
  <c r="K81" i="27"/>
  <c r="N81" i="27" s="1"/>
  <c r="G82" i="27"/>
  <c r="K20" i="27"/>
  <c r="N74" i="27" l="1"/>
  <c r="F89" i="27"/>
  <c r="N82" i="27"/>
  <c r="N52" i="27"/>
  <c r="M56" i="27"/>
  <c r="M30" i="27"/>
  <c r="K82" i="27"/>
  <c r="L20" i="27"/>
  <c r="N20" i="27"/>
  <c r="M20" i="27"/>
  <c r="L19" i="25" l="1"/>
  <c r="K33" i="27" l="1"/>
  <c r="G33" i="27"/>
  <c r="L85" i="27" l="1"/>
  <c r="M85" i="27"/>
  <c r="L86" i="27"/>
  <c r="M86" i="27"/>
  <c r="K84" i="27"/>
  <c r="K87" i="27" s="1"/>
  <c r="N85" i="27"/>
  <c r="N86" i="27"/>
  <c r="L12" i="25" l="1"/>
  <c r="L25" i="25" s="1"/>
  <c r="K63" i="27" l="1"/>
  <c r="L63" i="27" s="1"/>
  <c r="M63" i="27" l="1"/>
  <c r="N63" i="27"/>
  <c r="N70" i="27" s="1"/>
  <c r="G16" i="27" l="1"/>
  <c r="K16" i="27" s="1"/>
  <c r="K12" i="27"/>
  <c r="M12" i="27" s="1"/>
  <c r="K17" i="27"/>
  <c r="K18" i="27"/>
  <c r="K19" i="27"/>
  <c r="N19" i="27" s="1"/>
  <c r="K55" i="27"/>
  <c r="N84" i="27"/>
  <c r="N87" i="27" s="1"/>
  <c r="M84" i="27"/>
  <c r="L84" i="27"/>
  <c r="M81" i="27"/>
  <c r="L81" i="27"/>
  <c r="M37" i="27"/>
  <c r="K36" i="27"/>
  <c r="M36" i="27" s="1"/>
  <c r="K35" i="27"/>
  <c r="N32" i="27"/>
  <c r="M32" i="27"/>
  <c r="L32" i="27"/>
  <c r="L60" i="27"/>
  <c r="K59" i="27"/>
  <c r="M59" i="27" s="1"/>
  <c r="K58" i="27"/>
  <c r="M58" i="27" s="1"/>
  <c r="N55" i="27"/>
  <c r="M55" i="27"/>
  <c r="M19" i="27"/>
  <c r="L19" i="27"/>
  <c r="L18" i="27"/>
  <c r="N12" i="27"/>
  <c r="M18" i="27" l="1"/>
  <c r="K27" i="27"/>
  <c r="K46" i="27"/>
  <c r="K89" i="27" s="1"/>
  <c r="N89" i="27" s="1"/>
  <c r="N33" i="27"/>
  <c r="N35" i="27"/>
  <c r="N56" i="27"/>
  <c r="L55" i="27"/>
  <c r="M35" i="27"/>
  <c r="L12" i="27"/>
  <c r="N18" i="27"/>
  <c r="N27" i="27" s="1"/>
  <c r="L27" i="27"/>
  <c r="M27" i="27"/>
  <c r="N59" i="27"/>
  <c r="N37" i="27"/>
  <c r="L58" i="27"/>
  <c r="L59" i="27"/>
  <c r="L35" i="27"/>
  <c r="L37" i="27"/>
  <c r="N60" i="27"/>
  <c r="N36" i="27"/>
  <c r="L36" i="27"/>
  <c r="N58" i="27"/>
  <c r="M60" i="27"/>
  <c r="N61" i="27" l="1"/>
  <c r="K74" i="27"/>
  <c r="N46" i="27"/>
  <c r="N21" i="25"/>
  <c r="N14" i="25"/>
  <c r="M23" i="25"/>
  <c r="P31" i="25"/>
  <c r="M22" i="25"/>
  <c r="K19" i="25"/>
  <c r="M20" i="25"/>
  <c r="M18" i="25"/>
  <c r="M17" i="25"/>
  <c r="M16" i="25"/>
  <c r="P15" i="25"/>
  <c r="P21" i="25" s="1"/>
  <c r="M15" i="25"/>
  <c r="M14" i="25"/>
  <c r="N13" i="25"/>
  <c r="P24" i="25"/>
  <c r="K12" i="25"/>
  <c r="M12" i="25" s="1"/>
  <c r="P32" i="25" l="1"/>
  <c r="N13" i="27"/>
  <c r="K25" i="25"/>
  <c r="M13" i="25"/>
  <c r="M21" i="25"/>
  <c r="N22" i="25"/>
  <c r="N23" i="25"/>
  <c r="P25" i="25"/>
  <c r="N12" i="25" l="1"/>
  <c r="M19" i="25"/>
  <c r="M25" i="25" s="1"/>
  <c r="N19" i="25"/>
  <c r="N25" i="25"/>
</calcChain>
</file>

<file path=xl/sharedStrings.xml><?xml version="1.0" encoding="utf-8"?>
<sst xmlns="http://schemas.openxmlformats.org/spreadsheetml/2006/main" count="348" uniqueCount="162">
  <si>
    <t>PEMERINTAH KABUPATEN BULUKUMBA</t>
  </si>
  <si>
    <t>NO. URUT</t>
  </si>
  <si>
    <t>URAIAN</t>
  </si>
  <si>
    <t>%</t>
  </si>
  <si>
    <t>5</t>
  </si>
  <si>
    <t>BELANJA DAERAH</t>
  </si>
  <si>
    <t>5 . 1</t>
  </si>
  <si>
    <t>BELANJA OPERASI</t>
  </si>
  <si>
    <t>5 . 1 . 1</t>
  </si>
  <si>
    <t>Belanja Pegawai</t>
  </si>
  <si>
    <t>5 . 1 . 2</t>
  </si>
  <si>
    <t>Belanja Barang dan Jasa</t>
  </si>
  <si>
    <t>5 . 1 . 3</t>
  </si>
  <si>
    <t>Belanja Bunga</t>
  </si>
  <si>
    <t>5 . 1 . 5</t>
  </si>
  <si>
    <t>Belanja Hibah</t>
  </si>
  <si>
    <t>5 . 1 . 6</t>
  </si>
  <si>
    <t>Belanja Bantuan Sosial</t>
  </si>
  <si>
    <t>5 . 2</t>
  </si>
  <si>
    <t>BELANJA MODAL</t>
  </si>
  <si>
    <t>5 . 2 . 1</t>
  </si>
  <si>
    <t>Belanja Modal Tanah</t>
  </si>
  <si>
    <t>5 . 2 . 2</t>
  </si>
  <si>
    <t>Belanja Modal Peralatan dan Mesin</t>
  </si>
  <si>
    <t>5 . 2 . 3</t>
  </si>
  <si>
    <t>Belanja Modal Gedung dan Bangunan</t>
  </si>
  <si>
    <t>5 . 2 . 4</t>
  </si>
  <si>
    <t>Belanja Modal Jalan, Jaringan, dan Irigasi</t>
  </si>
  <si>
    <t>SURPLUS / (DEFISIT)</t>
  </si>
  <si>
    <t>SISA LEBIH PEMBIAYAAN ANGGARAN (SILPA)</t>
  </si>
  <si>
    <t>PENDAPATAN</t>
  </si>
  <si>
    <t>PENDAPATAN ASLI DAERAH</t>
  </si>
  <si>
    <t>Pendapatan Retribusi Daerah</t>
  </si>
  <si>
    <t>KECAMATAN UJUNGBULU</t>
  </si>
  <si>
    <t>ANDI ASHADI,SE,MM</t>
  </si>
  <si>
    <t>Nip : 19810705 200501 1 008</t>
  </si>
  <si>
    <t>CAMAT UJUNGBULU</t>
  </si>
  <si>
    <t>4.1.1</t>
  </si>
  <si>
    <t>LAPORAN REALISASI ANGGARAN</t>
  </si>
  <si>
    <t>LEBIH / KURANG</t>
  </si>
  <si>
    <t>LAPORAN REALISASI FISIK DAN KEUANGAN PROGRAM / KEGIATAN PEMBANGUNAN</t>
  </si>
  <si>
    <t>LINGKUP SATUAN KERJA PERANGKAT DAERAH PEMERINTAH KAB.BULUKUMBA</t>
  </si>
  <si>
    <t>NO</t>
  </si>
  <si>
    <t>PROGRAM DAN KEGIATAN</t>
  </si>
  <si>
    <t>VOLUME</t>
  </si>
  <si>
    <t>NILAI KONTRAK</t>
  </si>
  <si>
    <t>PELAKSANA</t>
  </si>
  <si>
    <t>WAKTU PELAKSANAAN ( S/D )</t>
  </si>
  <si>
    <t>NAMA PPK</t>
  </si>
  <si>
    <t>CAPAIAN</t>
  </si>
  <si>
    <t>KEUANGAN ( Rp )</t>
  </si>
  <si>
    <t>FISIK%</t>
  </si>
  <si>
    <t>SISA ANGGARAN</t>
  </si>
  <si>
    <t>SUMBERDANA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</si>
  <si>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</si>
  <si>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</si>
  <si>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</si>
  <si>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</si>
  <si>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</si>
  <si>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</si>
  <si>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</si>
  <si>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</si>
  <si>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</si>
  <si>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</si>
  <si>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</si>
  <si>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</si>
  <si>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</si>
  <si>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A</t>
  </si>
  <si>
    <t>B</t>
  </si>
  <si>
    <t>Belanja Modal Alat Studio Lainnya</t>
  </si>
  <si>
    <t>Ela-Ela</t>
  </si>
  <si>
    <t>1 Unit</t>
  </si>
  <si>
    <t>Loka</t>
  </si>
  <si>
    <t>Bentenge</t>
  </si>
  <si>
    <t>Kasimpureng</t>
  </si>
  <si>
    <t>1 Paket</t>
  </si>
  <si>
    <t>Terang-Terang</t>
  </si>
  <si>
    <t>JUMLAH</t>
  </si>
  <si>
    <t>Ujungbulu</t>
  </si>
  <si>
    <t>LOKASI/KEC/KEL</t>
  </si>
  <si>
    <t>caile</t>
  </si>
  <si>
    <t>DAU</t>
  </si>
  <si>
    <t>1 buah</t>
  </si>
  <si>
    <t>Belanja Modal Alat Kantor Lainnya</t>
  </si>
  <si>
    <t>Belanja Modal Alat Pendingin</t>
  </si>
  <si>
    <t>1 Buah</t>
  </si>
  <si>
    <t>Belanja Modal Peralatan Personal Komputer</t>
  </si>
  <si>
    <t>Belanja Modal Jalan Kota</t>
  </si>
  <si>
    <t>BINTARORE</t>
  </si>
  <si>
    <t>JUMLAH TOTAL BELANJA MODAL SWAKELOLAH</t>
  </si>
  <si>
    <t xml:space="preserve">Perencanaan </t>
  </si>
  <si>
    <t>Pengawasan</t>
  </si>
  <si>
    <t>TOTAL BELANJA MODAL</t>
  </si>
  <si>
    <t xml:space="preserve"> </t>
  </si>
  <si>
    <t>Pangkat : Pembina.TK.I/IV.b</t>
  </si>
  <si>
    <t>ANGGARAN
2024</t>
  </si>
  <si>
    <t>REALISASI
2024</t>
  </si>
  <si>
    <t>TAHUN ANGGARAN 2024</t>
  </si>
  <si>
    <t>Kalumeme</t>
  </si>
  <si>
    <t>-Belanja Modal CCTV Camera</t>
  </si>
  <si>
    <t>Belanja Modal AC 1 PK</t>
  </si>
  <si>
    <t xml:space="preserve">Belanja Modal AC </t>
  </si>
  <si>
    <t>Belanja Modal AC 2 PK</t>
  </si>
  <si>
    <t xml:space="preserve">Belanja Modal 1/2 AC </t>
  </si>
  <si>
    <t>KiPas Angin</t>
  </si>
  <si>
    <t>Lemari ES</t>
  </si>
  <si>
    <t>BelanjaModal Alat Rumah Tangga Lainnya</t>
  </si>
  <si>
    <t>Belanja Modal TV Led 32 Inc</t>
  </si>
  <si>
    <t>Belanja Speaker aktif BMB 12 Inc</t>
  </si>
  <si>
    <t>E-FURCHASING</t>
  </si>
  <si>
    <t>Belanja Modal Pompa</t>
  </si>
  <si>
    <t>-Belana Modal Pompa Air SHIMIZU</t>
  </si>
  <si>
    <t>Belanja Ladtop Corei3 RAM 8 Gb</t>
  </si>
  <si>
    <t>Belanja PC Komputer</t>
  </si>
  <si>
    <t xml:space="preserve">Belanja Ladtop </t>
  </si>
  <si>
    <t>Bintarore</t>
  </si>
  <si>
    <t>Belanja Ladtop</t>
  </si>
  <si>
    <t>Belanja Ladtop Corei7RAM 16 Gb</t>
  </si>
  <si>
    <t>Belanja Printer</t>
  </si>
  <si>
    <t>Belanja Printer Epson L1210</t>
  </si>
  <si>
    <t>Belanja Printer Epson L3210</t>
  </si>
  <si>
    <t xml:space="preserve">Belanja Printer Epson </t>
  </si>
  <si>
    <t>Belanja Modal Alat Penyimpan Perlengkapan Kantor</t>
  </si>
  <si>
    <t>Lemari Arsip 2 Pintu</t>
  </si>
  <si>
    <t>Kursi Putura</t>
  </si>
  <si>
    <t>11 buah x Rp.822.500</t>
  </si>
  <si>
    <t>2 Unit x Rp.650.000</t>
  </si>
  <si>
    <t xml:space="preserve">Lemari Arsip </t>
  </si>
  <si>
    <t>2 Unit x Rp.2500.000</t>
  </si>
  <si>
    <t>Belanja Modal Meubel</t>
  </si>
  <si>
    <t>Kursi Pimpinan</t>
  </si>
  <si>
    <t>2 Unit x Rp.6.327.000</t>
  </si>
  <si>
    <t>Kursi Putar</t>
  </si>
  <si>
    <t>2 buah x 3.000.000</t>
  </si>
  <si>
    <t>Meja Staf</t>
  </si>
  <si>
    <t>Kursi Plastik Napolly</t>
  </si>
  <si>
    <t>60 bh x Rp.142.500</t>
  </si>
  <si>
    <t>Kursi Putar Front Line</t>
  </si>
  <si>
    <t>5 bh x 1.800.000</t>
  </si>
  <si>
    <t>40 bh x Rp.142.500</t>
  </si>
  <si>
    <t>20 bh x Rp.142.500</t>
  </si>
  <si>
    <t>Belanja Modal Lemari dan Arsip Pejabat</t>
  </si>
  <si>
    <t>PAGU ANGGARAN                  ( Rp )</t>
  </si>
  <si>
    <t>PENGADAAN BELANJA MODAL MEUBEL</t>
  </si>
  <si>
    <t>PENGADAAN BELANJA MODAL PERALATAN DAN MESIN</t>
  </si>
  <si>
    <t>TOTAL BELANJA MODAL OPERASIONAL</t>
  </si>
  <si>
    <t>Belanja Modal Bangunan Kesehatan</t>
  </si>
  <si>
    <t>Pembangunan Knopi Posyandu</t>
  </si>
  <si>
    <t>ANDI MAPPIJEPPU,S,Sos,MM</t>
  </si>
  <si>
    <t>Pembangunan WC Posyandu</t>
  </si>
  <si>
    <t>Pembangunan Jalan Rabat Beton Link.Menara</t>
  </si>
  <si>
    <t>PEMBANGUNAN SARANA DAN PRASARANA KELURAHAN</t>
  </si>
  <si>
    <t>PAKET SWAKELOLA</t>
  </si>
  <si>
    <t>Kursi Tunggu</t>
  </si>
  <si>
    <t>PER MARET 2024</t>
  </si>
  <si>
    <t>Bulukumba 03 April 2024</t>
  </si>
  <si>
    <t>BULAN MARET 2024</t>
  </si>
  <si>
    <t>CV Warung Pendidikan</t>
  </si>
  <si>
    <t>CV ALFASENA</t>
  </si>
  <si>
    <t>27 FEB 2024</t>
  </si>
  <si>
    <t>19 FEB 2024</t>
  </si>
  <si>
    <t>AHMAD.SE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</si>
</sst>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(* #,##0.00_);_(* \(#,##0.00\);_(* &quot;-&quot;_);_(@_)"/>
    <numFmt numFmtId="168" formatCode="_(* #,##0.00000_);_(* \(#,##0.000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i/>
      <sz val="10"/>
      <color indexed="8"/>
      <name val="Bookman Old Style"/>
      <family val="1"/>
    </font>
    <font>
      <b/>
      <u/>
      <sz val="10"/>
      <color indexed="8"/>
      <name val="Bookman Old Style"/>
      <family val="1"/>
    </font>
    <font>
      <sz val="10"/>
      <color theme="1"/>
      <name val="Bookman Old Style"/>
      <family val="1"/>
    </font>
    <font>
      <b/>
      <sz val="14"/>
      <color indexed="8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2"/>
      <color indexed="8"/>
      <name val="Bookman Old Style"/>
      <family val="1"/>
    </font>
    <font>
      <sz val="11"/>
      <name val="Bookman Old Style"/>
      <family val="1"/>
    </font>
    <font>
      <sz val="12"/>
      <color theme="1"/>
      <name val="Bookman Old Style"/>
      <family val="1"/>
    </font>
    <font>
      <sz val="12"/>
      <color indexed="8"/>
      <name val="Bookman Old Style"/>
      <family val="1"/>
    </font>
    <font>
      <i/>
      <sz val="12"/>
      <color indexed="8"/>
      <name val="Bookman Old Style"/>
      <family val="1"/>
    </font>
    <font>
      <sz val="9"/>
      <name val="Bookman Old Style"/>
      <family val="1"/>
    </font>
    <font>
      <b/>
      <sz val="11"/>
      <name val="Bookman Old Style"/>
      <family val="1"/>
    </font>
    <font>
      <b/>
      <sz val="12"/>
      <color theme="1"/>
      <name val="Bookman Old Style"/>
      <family val="1"/>
    </font>
    <font>
      <sz val="12"/>
      <color theme="0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10"/>
      <color rgb="FF000000"/>
      <name val="Bookman Old Style"/>
      <family val="1"/>
    </font>
    <font>
      <sz val="11"/>
      <color theme="0"/>
      <name val="Bookman Old Style"/>
      <family val="1"/>
    </font>
    <font>
      <sz val="11"/>
      <color rgb="FFFF0000"/>
      <name val="Bookman Old Style"/>
      <family val="1"/>
    </font>
    <font>
      <b/>
      <sz val="11"/>
      <color rgb="FFFF0000"/>
      <name val="Bookman Old Style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4">
    <xf numFmtId="0" fontId="0" fillId="0" borderId="0" xfId="0"/>
    <xf numFmtId="0" fontId="3" fillId="0" borderId="5" xfId="0" applyFont="1" applyBorder="1" applyAlignment="1">
      <alignment horizontal="left" vertical="top" wrapText="1" readingOrder="1"/>
    </xf>
    <xf numFmtId="0" fontId="3" fillId="0" borderId="6" xfId="0" applyFont="1" applyBorder="1" applyAlignment="1">
      <alignment vertical="top"/>
    </xf>
    <xf numFmtId="0" fontId="2" fillId="0" borderId="0" xfId="0" applyFont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165" fontId="2" fillId="0" borderId="0" xfId="1" applyFont="1" applyBorder="1" applyAlignment="1">
      <alignment horizontal="center" vertical="top" wrapText="1" readingOrder="1"/>
    </xf>
    <xf numFmtId="165" fontId="2" fillId="0" borderId="7" xfId="1" applyFont="1" applyBorder="1" applyAlignment="1">
      <alignment horizontal="center" vertical="center"/>
    </xf>
    <xf numFmtId="165" fontId="3" fillId="0" borderId="0" xfId="1" applyFont="1" applyBorder="1" applyAlignment="1">
      <alignment horizontal="center" vertical="top" wrapText="1" readingOrder="1"/>
    </xf>
    <xf numFmtId="167" fontId="2" fillId="0" borderId="0" xfId="0" applyNumberFormat="1" applyFont="1" applyAlignment="1">
      <alignment horizontal="right" vertical="top"/>
    </xf>
    <xf numFmtId="165" fontId="2" fillId="0" borderId="0" xfId="1" applyFont="1" applyAlignment="1">
      <alignment vertical="top"/>
    </xf>
    <xf numFmtId="0" fontId="4" fillId="0" borderId="0" xfId="0" applyFont="1" applyAlignment="1">
      <alignment horizontal="justify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165" fontId="6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 wrapText="1" readingOrder="1"/>
    </xf>
    <xf numFmtId="164" fontId="2" fillId="0" borderId="0" xfId="0" applyNumberFormat="1" applyFont="1" applyAlignment="1">
      <alignment horizontal="right" vertical="top"/>
    </xf>
    <xf numFmtId="165" fontId="3" fillId="0" borderId="0" xfId="1" applyFont="1" applyBorder="1" applyAlignment="1">
      <alignment horizontal="right" vertical="top"/>
    </xf>
    <xf numFmtId="165" fontId="6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164" fontId="6" fillId="0" borderId="0" xfId="0" applyNumberFormat="1" applyFont="1" applyAlignment="1">
      <alignment vertical="top"/>
    </xf>
    <xf numFmtId="167" fontId="3" fillId="0" borderId="0" xfId="0" applyNumberFormat="1" applyFont="1" applyAlignment="1">
      <alignment horizontal="right" vertical="top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165" fontId="2" fillId="0" borderId="6" xfId="1" applyFont="1" applyBorder="1" applyAlignment="1">
      <alignment horizontal="center" vertical="top" wrapText="1" readingOrder="1"/>
    </xf>
    <xf numFmtId="165" fontId="3" fillId="0" borderId="6" xfId="1" applyFont="1" applyBorder="1" applyAlignment="1">
      <alignment horizontal="center" vertical="top" wrapText="1" readingOrder="1"/>
    </xf>
    <xf numFmtId="164" fontId="2" fillId="0" borderId="6" xfId="0" applyNumberFormat="1" applyFont="1" applyBorder="1" applyAlignment="1">
      <alignment horizontal="right" vertical="top"/>
    </xf>
    <xf numFmtId="165" fontId="2" fillId="0" borderId="0" xfId="1" applyFont="1" applyBorder="1" applyAlignment="1">
      <alignment horizontal="right" vertical="top"/>
    </xf>
    <xf numFmtId="165" fontId="2" fillId="0" borderId="0" xfId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165" fontId="8" fillId="3" borderId="4" xfId="1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165" fontId="9" fillId="3" borderId="4" xfId="1" applyFont="1" applyFill="1" applyBorder="1" applyAlignment="1">
      <alignment vertical="center" wrapText="1"/>
    </xf>
    <xf numFmtId="165" fontId="11" fillId="0" borderId="0" xfId="1" applyFont="1" applyAlignment="1">
      <alignment vertical="top"/>
    </xf>
    <xf numFmtId="164" fontId="6" fillId="0" borderId="6" xfId="1" applyNumberFormat="1" applyFont="1" applyBorder="1" applyAlignment="1">
      <alignment vertical="top"/>
    </xf>
    <xf numFmtId="165" fontId="9" fillId="4" borderId="4" xfId="1" applyFont="1" applyFill="1" applyBorder="1" applyAlignment="1">
      <alignment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166" fontId="8" fillId="3" borderId="0" xfId="0" applyNumberFormat="1" applyFont="1" applyFill="1" applyAlignment="1">
      <alignment horizontal="center" vertical="center" wrapText="1"/>
    </xf>
    <xf numFmtId="2" fontId="9" fillId="5" borderId="4" xfId="0" applyNumberFormat="1" applyFont="1" applyFill="1" applyBorder="1" applyAlignment="1">
      <alignment horizontal="center" vertical="center" wrapText="1"/>
    </xf>
    <xf numFmtId="1" fontId="9" fillId="5" borderId="4" xfId="0" applyNumberFormat="1" applyFont="1" applyFill="1" applyBorder="1" applyAlignment="1">
      <alignment horizontal="center" vertical="center" wrapText="1"/>
    </xf>
    <xf numFmtId="165" fontId="9" fillId="3" borderId="4" xfId="1" quotePrefix="1" applyFont="1" applyFill="1" applyBorder="1" applyAlignment="1">
      <alignment horizontal="center" vertical="center" wrapText="1"/>
    </xf>
    <xf numFmtId="2" fontId="9" fillId="3" borderId="4" xfId="0" quotePrefix="1" applyNumberFormat="1" applyFont="1" applyFill="1" applyBorder="1" applyAlignment="1">
      <alignment horizontal="center" vertical="center" wrapText="1"/>
    </xf>
    <xf numFmtId="1" fontId="9" fillId="3" borderId="4" xfId="0" quotePrefix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5" fontId="8" fillId="2" borderId="4" xfId="1" applyFont="1" applyFill="1" applyBorder="1" applyAlignment="1">
      <alignment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8" fillId="3" borderId="4" xfId="0" quotePrefix="1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165" fontId="8" fillId="3" borderId="0" xfId="1" applyFont="1" applyFill="1" applyAlignment="1">
      <alignment vertical="center" wrapText="1"/>
    </xf>
    <xf numFmtId="2" fontId="8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165" fontId="9" fillId="6" borderId="4" xfId="1" applyFont="1" applyFill="1" applyBorder="1" applyAlignment="1">
      <alignment vertical="center" wrapText="1"/>
    </xf>
    <xf numFmtId="0" fontId="8" fillId="6" borderId="4" xfId="0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 wrapText="1"/>
    </xf>
    <xf numFmtId="1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1" fontId="8" fillId="7" borderId="4" xfId="0" applyNumberFormat="1" applyFont="1" applyFill="1" applyBorder="1" applyAlignment="1">
      <alignment horizontal="center" vertical="center" wrapText="1"/>
    </xf>
    <xf numFmtId="165" fontId="3" fillId="0" borderId="7" xfId="1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top"/>
    </xf>
    <xf numFmtId="0" fontId="6" fillId="2" borderId="0" xfId="0" applyFont="1" applyFill="1" applyAlignment="1">
      <alignment vertical="top"/>
    </xf>
    <xf numFmtId="167" fontId="2" fillId="2" borderId="0" xfId="0" applyNumberFormat="1" applyFont="1" applyFill="1" applyAlignment="1">
      <alignment horizontal="right" vertical="top"/>
    </xf>
    <xf numFmtId="167" fontId="2" fillId="2" borderId="7" xfId="0" applyNumberFormat="1" applyFont="1" applyFill="1" applyBorder="1" applyAlignment="1">
      <alignment horizontal="right" vertical="top"/>
    </xf>
    <xf numFmtId="165" fontId="2" fillId="2" borderId="0" xfId="1" applyFont="1" applyFill="1" applyBorder="1" applyAlignment="1">
      <alignment horizontal="right" vertical="top"/>
    </xf>
    <xf numFmtId="165" fontId="2" fillId="2" borderId="7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 readingOrder="1"/>
    </xf>
    <xf numFmtId="0" fontId="3" fillId="2" borderId="6" xfId="0" applyFont="1" applyFill="1" applyBorder="1" applyAlignment="1">
      <alignment vertical="top"/>
    </xf>
    <xf numFmtId="0" fontId="2" fillId="2" borderId="0" xfId="0" applyFont="1" applyFill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top" wrapText="1" readingOrder="1"/>
    </xf>
    <xf numFmtId="0" fontId="3" fillId="7" borderId="2" xfId="0" applyFont="1" applyFill="1" applyBorder="1" applyAlignment="1">
      <alignment vertical="top"/>
    </xf>
    <xf numFmtId="0" fontId="2" fillId="7" borderId="3" xfId="0" applyFont="1" applyFill="1" applyBorder="1" applyAlignment="1">
      <alignment horizontal="center" vertical="top" wrapText="1" readingOrder="1"/>
    </xf>
    <xf numFmtId="165" fontId="2" fillId="7" borderId="4" xfId="1" applyFont="1" applyFill="1" applyBorder="1" applyAlignment="1">
      <alignment horizontal="center" vertical="top" wrapText="1" readingOrder="1"/>
    </xf>
    <xf numFmtId="165" fontId="2" fillId="7" borderId="2" xfId="1" applyFont="1" applyFill="1" applyBorder="1" applyAlignment="1">
      <alignment horizontal="center" vertical="center" wrapText="1" readingOrder="1"/>
    </xf>
    <xf numFmtId="0" fontId="2" fillId="7" borderId="4" xfId="0" applyFont="1" applyFill="1" applyBorder="1" applyAlignment="1">
      <alignment horizontal="center" vertical="center"/>
    </xf>
    <xf numFmtId="167" fontId="2" fillId="7" borderId="7" xfId="0" applyNumberFormat="1" applyFont="1" applyFill="1" applyBorder="1" applyAlignment="1">
      <alignment vertical="top"/>
    </xf>
    <xf numFmtId="167" fontId="2" fillId="7" borderId="0" xfId="0" applyNumberFormat="1" applyFont="1" applyFill="1" applyAlignment="1">
      <alignment vertical="top"/>
    </xf>
    <xf numFmtId="165" fontId="2" fillId="7" borderId="7" xfId="1" applyFont="1" applyFill="1" applyBorder="1" applyAlignment="1">
      <alignment horizontal="center" vertical="center"/>
    </xf>
    <xf numFmtId="165" fontId="2" fillId="7" borderId="4" xfId="1" applyFont="1" applyFill="1" applyBorder="1" applyAlignment="1">
      <alignment horizontal="right" vertical="top"/>
    </xf>
    <xf numFmtId="165" fontId="2" fillId="7" borderId="4" xfId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167" fontId="3" fillId="0" borderId="7" xfId="0" applyNumberFormat="1" applyFont="1" applyBorder="1" applyAlignment="1">
      <alignment horizontal="right" vertical="top"/>
    </xf>
    <xf numFmtId="0" fontId="9" fillId="2" borderId="4" xfId="0" applyFont="1" applyFill="1" applyBorder="1" applyAlignment="1">
      <alignment horizontal="left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165" fontId="13" fillId="3" borderId="4" xfId="1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 wrapText="1"/>
    </xf>
    <xf numFmtId="17" fontId="13" fillId="3" borderId="4" xfId="0" quotePrefix="1" applyNumberFormat="1" applyFont="1" applyFill="1" applyBorder="1" applyAlignment="1">
      <alignment horizontal="center" vertical="center" wrapText="1"/>
    </xf>
    <xf numFmtId="165" fontId="18" fillId="3" borderId="4" xfId="1" applyFont="1" applyFill="1" applyBorder="1" applyAlignment="1">
      <alignment vertical="center" wrapText="1"/>
    </xf>
    <xf numFmtId="2" fontId="14" fillId="3" borderId="4" xfId="1" applyNumberFormat="1" applyFont="1" applyFill="1" applyBorder="1" applyAlignment="1">
      <alignment horizontal="center" vertical="top"/>
    </xf>
    <xf numFmtId="1" fontId="14" fillId="3" borderId="4" xfId="1" applyNumberFormat="1" applyFont="1" applyFill="1" applyBorder="1" applyAlignment="1">
      <alignment horizontal="center" vertical="top"/>
    </xf>
    <xf numFmtId="2" fontId="14" fillId="3" borderId="4" xfId="0" applyNumberFormat="1" applyFont="1" applyFill="1" applyBorder="1" applyAlignment="1">
      <alignment horizontal="center" vertical="center" wrapText="1"/>
    </xf>
    <xf numFmtId="1" fontId="14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18" fillId="3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2" fontId="8" fillId="7" borderId="4" xfId="0" applyNumberFormat="1" applyFont="1" applyFill="1" applyBorder="1" applyAlignment="1">
      <alignment horizontal="center" vertical="center" wrapText="1"/>
    </xf>
    <xf numFmtId="165" fontId="9" fillId="7" borderId="4" xfId="1" applyFont="1" applyFill="1" applyBorder="1" applyAlignment="1">
      <alignment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2" fontId="9" fillId="7" borderId="4" xfId="0" applyNumberFormat="1" applyFont="1" applyFill="1" applyBorder="1" applyAlignment="1">
      <alignment horizontal="center" vertical="center" wrapText="1"/>
    </xf>
    <xf numFmtId="1" fontId="9" fillId="7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center" vertical="top"/>
    </xf>
    <xf numFmtId="0" fontId="8" fillId="7" borderId="4" xfId="0" applyFont="1" applyFill="1" applyBorder="1" applyAlignment="1">
      <alignment vertical="center" wrapText="1"/>
    </xf>
    <xf numFmtId="4" fontId="23" fillId="0" borderId="7" xfId="0" applyNumberFormat="1" applyFont="1" applyBorder="1" applyAlignment="1">
      <alignment vertical="center" shrinkToFit="1"/>
    </xf>
    <xf numFmtId="164" fontId="6" fillId="0" borderId="7" xfId="0" applyNumberFormat="1" applyFont="1" applyBorder="1" applyAlignment="1">
      <alignment vertical="top"/>
    </xf>
    <xf numFmtId="165" fontId="9" fillId="8" borderId="4" xfId="1" applyFont="1" applyFill="1" applyBorder="1" applyAlignment="1">
      <alignment vertical="center" wrapText="1"/>
    </xf>
    <xf numFmtId="165" fontId="19" fillId="8" borderId="4" xfId="1" applyFont="1" applyFill="1" applyBorder="1" applyAlignment="1">
      <alignment vertical="center" wrapText="1"/>
    </xf>
    <xf numFmtId="0" fontId="9" fillId="3" borderId="4" xfId="0" quotePrefix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7" fontId="14" fillId="3" borderId="4" xfId="0" quotePrefix="1" applyNumberFormat="1" applyFont="1" applyFill="1" applyBorder="1" applyAlignment="1">
      <alignment horizontal="center" vertical="center" wrapText="1"/>
    </xf>
    <xf numFmtId="165" fontId="11" fillId="5" borderId="4" xfId="1" applyFont="1" applyFill="1" applyBorder="1" applyAlignment="1">
      <alignment horizontal="center" vertical="center" wrapText="1"/>
    </xf>
    <xf numFmtId="165" fontId="20" fillId="3" borderId="4" xfId="1" applyFont="1" applyFill="1" applyBorder="1" applyAlignment="1">
      <alignment vertical="center" wrapText="1"/>
    </xf>
    <xf numFmtId="165" fontId="21" fillId="3" borderId="4" xfId="1" applyFont="1" applyFill="1" applyBorder="1" applyAlignment="1">
      <alignment vertical="center" wrapText="1"/>
    </xf>
    <xf numFmtId="165" fontId="14" fillId="3" borderId="4" xfId="1" applyFont="1" applyFill="1" applyBorder="1" applyAlignment="1">
      <alignment vertical="center" wrapText="1"/>
    </xf>
    <xf numFmtId="165" fontId="13" fillId="3" borderId="0" xfId="1" applyFont="1" applyFill="1" applyAlignment="1">
      <alignment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165" fontId="24" fillId="3" borderId="0" xfId="1" applyFont="1" applyFill="1" applyAlignment="1">
      <alignment vertical="center" wrapText="1"/>
    </xf>
    <xf numFmtId="2" fontId="24" fillId="3" borderId="0" xfId="0" applyNumberFormat="1" applyFont="1" applyFill="1" applyAlignment="1">
      <alignment horizontal="center" vertical="center" wrapText="1"/>
    </xf>
    <xf numFmtId="165" fontId="14" fillId="7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14" fillId="0" borderId="4" xfId="1" applyFont="1" applyBorder="1" applyAlignment="1">
      <alignment horizontal="center" vertical="center" wrapText="1"/>
    </xf>
    <xf numFmtId="165" fontId="19" fillId="8" borderId="4" xfId="1" applyFont="1" applyFill="1" applyBorder="1" applyAlignment="1">
      <alignment horizontal="center" vertical="center" wrapText="1"/>
    </xf>
    <xf numFmtId="165" fontId="14" fillId="3" borderId="4" xfId="1" applyFont="1" applyFill="1" applyBorder="1" applyAlignment="1">
      <alignment horizontal="center" vertical="center" wrapText="1"/>
    </xf>
    <xf numFmtId="165" fontId="19" fillId="3" borderId="4" xfId="1" applyFont="1" applyFill="1" applyBorder="1" applyAlignment="1">
      <alignment vertical="center" wrapText="1"/>
    </xf>
    <xf numFmtId="165" fontId="21" fillId="0" borderId="4" xfId="1" applyFont="1" applyBorder="1" applyAlignment="1">
      <alignment horizontal="center" vertical="center" wrapText="1"/>
    </xf>
    <xf numFmtId="165" fontId="15" fillId="3" borderId="4" xfId="1" applyFont="1" applyFill="1" applyBorder="1" applyAlignment="1">
      <alignment vertical="top"/>
    </xf>
    <xf numFmtId="165" fontId="12" fillId="7" borderId="4" xfId="1" applyFont="1" applyFill="1" applyBorder="1" applyAlignment="1">
      <alignment horizontal="center" vertical="top"/>
    </xf>
    <xf numFmtId="165" fontId="19" fillId="7" borderId="4" xfId="1" applyFont="1" applyFill="1" applyBorder="1" applyAlignment="1">
      <alignment vertical="center" wrapText="1"/>
    </xf>
    <xf numFmtId="165" fontId="19" fillId="3" borderId="4" xfId="1" quotePrefix="1" applyFont="1" applyFill="1" applyBorder="1" applyAlignment="1">
      <alignment horizontal="center" vertical="center" wrapText="1"/>
    </xf>
    <xf numFmtId="165" fontId="14" fillId="2" borderId="4" xfId="1" applyFont="1" applyFill="1" applyBorder="1" applyAlignment="1">
      <alignment vertical="center" wrapText="1"/>
    </xf>
    <xf numFmtId="165" fontId="19" fillId="6" borderId="4" xfId="1" applyFont="1" applyFill="1" applyBorder="1" applyAlignment="1">
      <alignment vertical="center" wrapText="1"/>
    </xf>
    <xf numFmtId="165" fontId="12" fillId="0" borderId="0" xfId="1" applyFont="1" applyBorder="1" applyAlignment="1">
      <alignment horizontal="right" vertical="top"/>
    </xf>
    <xf numFmtId="165" fontId="14" fillId="0" borderId="0" xfId="1" applyFont="1" applyAlignment="1">
      <alignment vertical="top"/>
    </xf>
    <xf numFmtId="165" fontId="16" fillId="0" borderId="0" xfId="1" applyFont="1" applyAlignment="1">
      <alignment horizontal="justify" vertical="top"/>
    </xf>
    <xf numFmtId="165" fontId="14" fillId="3" borderId="0" xfId="1" applyFont="1" applyFill="1" applyAlignment="1">
      <alignment vertical="center" wrapText="1"/>
    </xf>
    <xf numFmtId="17" fontId="8" fillId="3" borderId="4" xfId="0" quotePrefix="1" applyNumberFormat="1" applyFont="1" applyFill="1" applyBorder="1" applyAlignment="1">
      <alignment horizontal="center" vertical="center" wrapText="1"/>
    </xf>
    <xf numFmtId="17" fontId="8" fillId="3" borderId="4" xfId="0" applyNumberFormat="1" applyFont="1" applyFill="1" applyBorder="1" applyAlignment="1">
      <alignment horizontal="center" vertical="center" wrapText="1"/>
    </xf>
    <xf numFmtId="17" fontId="14" fillId="3" borderId="4" xfId="0" applyNumberFormat="1" applyFont="1" applyFill="1" applyBorder="1" applyAlignment="1">
      <alignment horizontal="center" vertical="center" wrapText="1"/>
    </xf>
    <xf numFmtId="168" fontId="2" fillId="0" borderId="11" xfId="1" applyNumberFormat="1" applyFont="1" applyBorder="1" applyAlignment="1">
      <alignment horizontal="center" vertical="top" wrapText="1" readingOrder="1"/>
    </xf>
    <xf numFmtId="168" fontId="2" fillId="0" borderId="7" xfId="1" applyNumberFormat="1" applyFont="1" applyBorder="1" applyAlignment="1">
      <alignment horizontal="center" vertical="top" wrapText="1" readingOrder="1"/>
    </xf>
    <xf numFmtId="168" fontId="3" fillId="0" borderId="7" xfId="1" applyNumberFormat="1" applyFont="1" applyBorder="1" applyAlignment="1">
      <alignment horizontal="center" vertical="top" wrapText="1" readingOrder="1"/>
    </xf>
    <xf numFmtId="168" fontId="2" fillId="0" borderId="7" xfId="0" applyNumberFormat="1" applyFont="1" applyBorder="1" applyAlignment="1">
      <alignment horizontal="right" vertical="top"/>
    </xf>
    <xf numFmtId="168" fontId="2" fillId="2" borderId="6" xfId="0" applyNumberFormat="1" applyFont="1" applyFill="1" applyBorder="1" applyAlignment="1">
      <alignment horizontal="right" vertical="top"/>
    </xf>
    <xf numFmtId="168" fontId="23" fillId="0" borderId="7" xfId="0" applyNumberFormat="1" applyFont="1" applyBorder="1" applyAlignment="1">
      <alignment vertical="center" shrinkToFit="1"/>
    </xf>
    <xf numFmtId="168" fontId="3" fillId="0" borderId="7" xfId="1" applyNumberFormat="1" applyFont="1" applyBorder="1" applyAlignment="1">
      <alignment horizontal="right" vertical="top"/>
    </xf>
    <xf numFmtId="168" fontId="6" fillId="0" borderId="7" xfId="1" applyNumberFormat="1" applyFont="1" applyBorder="1" applyAlignment="1">
      <alignment vertical="top"/>
    </xf>
    <xf numFmtId="168" fontId="2" fillId="2" borderId="7" xfId="0" applyNumberFormat="1" applyFont="1" applyFill="1" applyBorder="1" applyAlignment="1">
      <alignment horizontal="right" vertical="top"/>
    </xf>
    <xf numFmtId="168" fontId="3" fillId="0" borderId="7" xfId="1" applyNumberFormat="1" applyFont="1" applyBorder="1" applyAlignment="1">
      <alignment vertical="top"/>
    </xf>
    <xf numFmtId="168" fontId="2" fillId="7" borderId="12" xfId="0" applyNumberFormat="1" applyFont="1" applyFill="1" applyBorder="1" applyAlignment="1">
      <alignment vertical="top"/>
    </xf>
    <xf numFmtId="168" fontId="2" fillId="7" borderId="4" xfId="1" applyNumberFormat="1" applyFont="1" applyFill="1" applyBorder="1" applyAlignment="1">
      <alignment horizontal="right" vertical="top"/>
    </xf>
    <xf numFmtId="165" fontId="25" fillId="3" borderId="4" xfId="1" applyFont="1" applyFill="1" applyBorder="1" applyAlignment="1">
      <alignment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5" fontId="8" fillId="4" borderId="4" xfId="1" applyFont="1" applyFill="1" applyBorder="1" applyAlignment="1">
      <alignment vertical="center" wrapText="1"/>
    </xf>
    <xf numFmtId="165" fontId="9" fillId="9" borderId="4" xfId="1" applyFont="1" applyFill="1" applyBorder="1" applyAlignment="1">
      <alignment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2" fontId="8" fillId="9" borderId="4" xfId="0" applyNumberFormat="1" applyFont="1" applyFill="1" applyBorder="1" applyAlignment="1">
      <alignment horizontal="center" vertical="center" wrapText="1"/>
    </xf>
    <xf numFmtId="1" fontId="8" fillId="9" borderId="4" xfId="0" applyNumberFormat="1" applyFont="1" applyFill="1" applyBorder="1" applyAlignment="1">
      <alignment horizontal="center" vertical="center" wrapText="1"/>
    </xf>
    <xf numFmtId="165" fontId="19" fillId="9" borderId="4" xfId="1" applyFont="1" applyFill="1" applyBorder="1" applyAlignment="1">
      <alignment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165" fontId="26" fillId="7" borderId="4" xfId="1" applyFont="1" applyFill="1" applyBorder="1" applyAlignment="1">
      <alignment vertical="center" wrapText="1"/>
    </xf>
    <xf numFmtId="165" fontId="26" fillId="6" borderId="4" xfId="1" applyFont="1" applyFill="1" applyBorder="1" applyAlignment="1">
      <alignment vertical="center" wrapText="1"/>
    </xf>
    <xf numFmtId="0" fontId="8" fillId="3" borderId="4" xfId="0" quotePrefix="1" applyFont="1" applyFill="1" applyBorder="1" applyAlignment="1">
      <alignment horizontal="center" vertical="center" wrapText="1"/>
    </xf>
    <xf numFmtId="165" fontId="22" fillId="7" borderId="4" xfId="1" applyFont="1" applyFill="1" applyBorder="1" applyAlignment="1">
      <alignment vertical="center" wrapText="1"/>
    </xf>
    <xf numFmtId="164" fontId="6" fillId="0" borderId="0" xfId="2" applyFont="1" applyAlignment="1">
      <alignment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7" borderId="3" xfId="0" applyFont="1" applyFill="1" applyBorder="1" applyAlignment="1">
      <alignment horizontal="center" vertical="center" wrapText="1" readingOrder="1"/>
    </xf>
    <xf numFmtId="0" fontId="2" fillId="7" borderId="2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7" borderId="0" xfId="0" applyFont="1" applyFill="1" applyAlignment="1">
      <alignment horizontal="right" vertical="top" wrapText="1"/>
    </xf>
    <xf numFmtId="0" fontId="2" fillId="7" borderId="6" xfId="0" applyFont="1" applyFill="1" applyBorder="1" applyAlignment="1">
      <alignment horizontal="right" vertical="top" wrapText="1"/>
    </xf>
    <xf numFmtId="0" fontId="2" fillId="7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165" fontId="9" fillId="3" borderId="13" xfId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6" fontId="9" fillId="5" borderId="4" xfId="0" applyNumberFormat="1" applyFont="1" applyFill="1" applyBorder="1" applyAlignment="1">
      <alignment horizontal="center" vertical="center" wrapText="1"/>
    </xf>
    <xf numFmtId="0" fontId="9" fillId="3" borderId="4" xfId="0" quotePrefix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 wrapText="1"/>
    </xf>
    <xf numFmtId="165" fontId="9" fillId="5" borderId="4" xfId="1" applyFont="1" applyFill="1" applyBorder="1" applyAlignment="1">
      <alignment horizontal="center" vertical="center" wrapText="1"/>
    </xf>
    <xf numFmtId="166" fontId="18" fillId="5" borderId="4" xfId="0" applyNumberFormat="1" applyFont="1" applyFill="1" applyBorder="1" applyAlignment="1">
      <alignment horizontal="center" vertical="center" wrapText="1"/>
    </xf>
    <xf numFmtId="166" fontId="9" fillId="5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165" fontId="19" fillId="5" borderId="4" xfId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0</xdr:rowOff>
    </xdr:from>
    <xdr:to>
      <xdr:col>10</xdr:col>
      <xdr:colOff>267259</xdr:colOff>
      <xdr:row>0</xdr:row>
      <xdr:rowOff>25400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0"/>
          <a:ext cx="8636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571500</xdr:colOff>
      <xdr:row>0</xdr:row>
      <xdr:rowOff>0</xdr:rowOff>
    </xdr:from>
    <xdr:to>
      <xdr:col>10</xdr:col>
      <xdr:colOff>139624</xdr:colOff>
      <xdr:row>0</xdr:row>
      <xdr:rowOff>24765</xdr:rowOff>
    </xdr:to>
    <xdr:pic>
      <xdr:nvPicPr>
        <xdr:cNvPr id="3" name="Picture -76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76200" cy="50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1004916</xdr:colOff>
      <xdr:row>25</xdr:row>
      <xdr:rowOff>116819</xdr:rowOff>
    </xdr:from>
    <xdr:to>
      <xdr:col>13</xdr:col>
      <xdr:colOff>315763</xdr:colOff>
      <xdr:row>33</xdr:row>
      <xdr:rowOff>142878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37628" y="5050050"/>
          <a:ext cx="2689527" cy="1733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449293</xdr:colOff>
      <xdr:row>27</xdr:row>
      <xdr:rowOff>89859</xdr:rowOff>
    </xdr:from>
    <xdr:to>
      <xdr:col>12</xdr:col>
      <xdr:colOff>571021</xdr:colOff>
      <xdr:row>27</xdr:row>
      <xdr:rowOff>96570</xdr:rowOff>
    </xdr:to>
    <xdr:pic>
      <xdr:nvPicPr>
        <xdr:cNvPr id="6" name="Picture 5" descr="C:\Users\axioo\Downloads\STEMPEL_UJUNG_BULU-removebg-preview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91251" y="5400496"/>
          <a:ext cx="1599479" cy="1365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395377</xdr:colOff>
      <xdr:row>27</xdr:row>
      <xdr:rowOff>35943</xdr:rowOff>
    </xdr:from>
    <xdr:to>
      <xdr:col>12</xdr:col>
      <xdr:colOff>603014</xdr:colOff>
      <xdr:row>27</xdr:row>
      <xdr:rowOff>38171</xdr:rowOff>
    </xdr:to>
    <xdr:pic>
      <xdr:nvPicPr>
        <xdr:cNvPr id="7" name="Picture 6" descr="C:\Users\axioo\Downloads\STEMPEL_UJUNG_BULU-removebg-preview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24882" y="5346580"/>
          <a:ext cx="1787276" cy="132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700896</xdr:colOff>
      <xdr:row>27</xdr:row>
      <xdr:rowOff>26958</xdr:rowOff>
    </xdr:from>
    <xdr:to>
      <xdr:col>12</xdr:col>
      <xdr:colOff>843762</xdr:colOff>
      <xdr:row>33</xdr:row>
      <xdr:rowOff>24132</xdr:rowOff>
    </xdr:to>
    <xdr:pic>
      <xdr:nvPicPr>
        <xdr:cNvPr id="8" name="Picture 7" descr="C:\Users\axioo\Downloads\STEMPEL_UJUNG_BULU-removebg-preview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33608" y="5337595"/>
          <a:ext cx="1787276" cy="1327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588623</xdr:colOff>
      <xdr:row>90</xdr:row>
      <xdr:rowOff>128427</xdr:rowOff>
    </xdr:from>
    <xdr:to>
      <xdr:col>13</xdr:col>
      <xdr:colOff>1472636</xdr:colOff>
      <xdr:row>90</xdr:row>
      <xdr:rowOff>136949</xdr:rowOff>
    </xdr:to>
    <xdr:pic>
      <xdr:nvPicPr>
        <xdr:cNvPr id="3" name="Picture 2" descr="C:\Users\axioo\Downloads\STEMPEL_UJUNG_BULU-removebg-preview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09548" y="51687252"/>
          <a:ext cx="1169763" cy="1010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706348</xdr:colOff>
      <xdr:row>89</xdr:row>
      <xdr:rowOff>149832</xdr:rowOff>
    </xdr:from>
    <xdr:to>
      <xdr:col>13</xdr:col>
      <xdr:colOff>1170397</xdr:colOff>
      <xdr:row>89</xdr:row>
      <xdr:rowOff>152001</xdr:rowOff>
    </xdr:to>
    <xdr:pic>
      <xdr:nvPicPr>
        <xdr:cNvPr id="4" name="Picture 3" descr="C:\Users\axioo\Downloads\STEMPEL_UJUNG_BULU-removebg-preview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6994" y="52751377"/>
          <a:ext cx="1733764" cy="153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A35"/>
  <sheetViews>
    <sheetView view="pageBreakPreview" topLeftCell="A9" zoomScale="106" zoomScaleSheetLayoutView="106" workbookViewId="0">
      <selection activeCell="I31" sqref="I31:I33"/>
    </sheetView>
  </sheetViews>
  <sheetFormatPr defaultColWidth="6.85546875" defaultRowHeight="15" x14ac:dyDescent="0.25"/>
  <cols>
    <col min="1" max="1" width="13.140625" style="12" customWidth="1"/>
    <col min="2" max="2" width="1.140625" style="12" customWidth="1"/>
    <col min="3" max="5" width="1.7109375" style="12" customWidth="1"/>
    <col min="6" max="6" width="2.28515625" style="12" customWidth="1"/>
    <col min="7" max="7" width="1.140625" style="12" customWidth="1"/>
    <col min="8" max="9" width="16.28515625" style="12" customWidth="1"/>
    <col min="10" max="10" width="15.5703125" style="12" customWidth="1"/>
    <col min="11" max="11" width="28.28515625" style="12" customWidth="1"/>
    <col min="12" max="12" width="24.7109375" style="13" customWidth="1"/>
    <col min="13" max="13" width="26" style="13" customWidth="1"/>
    <col min="14" max="14" width="17.140625" style="14" customWidth="1"/>
    <col min="15" max="15" width="6.85546875" style="12"/>
    <col min="16" max="16" width="22.140625" style="13" customWidth="1"/>
    <col min="17" max="17" width="17.7109375" style="12" bestFit="1" customWidth="1"/>
    <col min="18" max="18" width="6.85546875" style="12"/>
    <col min="19" max="19" width="18.7109375" style="12" bestFit="1" customWidth="1"/>
    <col min="20" max="20" width="18.28515625" style="12" bestFit="1" customWidth="1"/>
    <col min="21" max="254" width="6.85546875" style="12"/>
    <col min="255" max="255" width="8" style="12" customWidth="1"/>
    <col min="256" max="256" width="1.140625" style="12" customWidth="1"/>
    <col min="257" max="257" width="7.42578125" style="12" customWidth="1"/>
    <col min="258" max="258" width="1.140625" style="12" customWidth="1"/>
    <col min="259" max="259" width="2.28515625" style="12" customWidth="1"/>
    <col min="260" max="262" width="1.7109375" style="12" customWidth="1"/>
    <col min="263" max="263" width="2.28515625" style="12" customWidth="1"/>
    <col min="264" max="264" width="1.140625" style="12" customWidth="1"/>
    <col min="265" max="265" width="13.140625" style="12" customWidth="1"/>
    <col min="266" max="266" width="14.85546875" style="12" customWidth="1"/>
    <col min="267" max="267" width="22.7109375" style="12" customWidth="1"/>
    <col min="268" max="268" width="21.42578125" style="12" customWidth="1"/>
    <col min="269" max="269" width="18.28515625" style="12" customWidth="1"/>
    <col min="270" max="270" width="8.7109375" style="12" customWidth="1"/>
    <col min="271" max="271" width="6.85546875" style="12"/>
    <col min="272" max="272" width="19" style="12" customWidth="1"/>
    <col min="273" max="273" width="17.7109375" style="12" bestFit="1" customWidth="1"/>
    <col min="274" max="274" width="6.85546875" style="12"/>
    <col min="275" max="275" width="18.7109375" style="12" bestFit="1" customWidth="1"/>
    <col min="276" max="276" width="18.28515625" style="12" bestFit="1" customWidth="1"/>
    <col min="277" max="510" width="6.85546875" style="12"/>
    <col min="511" max="511" width="8" style="12" customWidth="1"/>
    <col min="512" max="512" width="1.140625" style="12" customWidth="1"/>
    <col min="513" max="513" width="7.42578125" style="12" customWidth="1"/>
    <col min="514" max="514" width="1.140625" style="12" customWidth="1"/>
    <col min="515" max="515" width="2.28515625" style="12" customWidth="1"/>
    <col min="516" max="518" width="1.7109375" style="12" customWidth="1"/>
    <col min="519" max="519" width="2.28515625" style="12" customWidth="1"/>
    <col min="520" max="520" width="1.140625" style="12" customWidth="1"/>
    <col min="521" max="521" width="13.140625" style="12" customWidth="1"/>
    <col min="522" max="522" width="14.85546875" style="12" customWidth="1"/>
    <col min="523" max="523" width="22.7109375" style="12" customWidth="1"/>
    <col min="524" max="524" width="21.42578125" style="12" customWidth="1"/>
    <col min="525" max="525" width="18.28515625" style="12" customWidth="1"/>
    <col min="526" max="526" width="8.7109375" style="12" customWidth="1"/>
    <col min="527" max="527" width="6.85546875" style="12"/>
    <col min="528" max="528" width="19" style="12" customWidth="1"/>
    <col min="529" max="529" width="17.7109375" style="12" bestFit="1" customWidth="1"/>
    <col min="530" max="530" width="6.85546875" style="12"/>
    <col min="531" max="531" width="18.7109375" style="12" bestFit="1" customWidth="1"/>
    <col min="532" max="532" width="18.28515625" style="12" bestFit="1" customWidth="1"/>
    <col min="533" max="766" width="6.85546875" style="12"/>
    <col min="767" max="767" width="8" style="12" customWidth="1"/>
    <col min="768" max="768" width="1.140625" style="12" customWidth="1"/>
    <col min="769" max="769" width="7.42578125" style="12" customWidth="1"/>
    <col min="770" max="770" width="1.140625" style="12" customWidth="1"/>
    <col min="771" max="771" width="2.28515625" style="12" customWidth="1"/>
    <col min="772" max="774" width="1.7109375" style="12" customWidth="1"/>
    <col min="775" max="775" width="2.28515625" style="12" customWidth="1"/>
    <col min="776" max="776" width="1.140625" style="12" customWidth="1"/>
    <col min="777" max="777" width="13.140625" style="12" customWidth="1"/>
    <col min="778" max="778" width="14.85546875" style="12" customWidth="1"/>
    <col min="779" max="779" width="22.7109375" style="12" customWidth="1"/>
    <col min="780" max="780" width="21.42578125" style="12" customWidth="1"/>
    <col min="781" max="781" width="18.28515625" style="12" customWidth="1"/>
    <col min="782" max="782" width="8.7109375" style="12" customWidth="1"/>
    <col min="783" max="783" width="6.85546875" style="12"/>
    <col min="784" max="784" width="19" style="12" customWidth="1"/>
    <col min="785" max="785" width="17.7109375" style="12" bestFit="1" customWidth="1"/>
    <col min="786" max="786" width="6.85546875" style="12"/>
    <col min="787" max="787" width="18.7109375" style="12" bestFit="1" customWidth="1"/>
    <col min="788" max="788" width="18.28515625" style="12" bestFit="1" customWidth="1"/>
    <col min="789" max="1022" width="6.85546875" style="12"/>
    <col min="1023" max="1023" width="8" style="12" customWidth="1"/>
    <col min="1024" max="1024" width="1.140625" style="12" customWidth="1"/>
    <col min="1025" max="1025" width="7.42578125" style="12" customWidth="1"/>
    <col min="1026" max="1026" width="1.140625" style="12" customWidth="1"/>
    <col min="1027" max="1027" width="2.28515625" style="12" customWidth="1"/>
    <col min="1028" max="1030" width="1.7109375" style="12" customWidth="1"/>
    <col min="1031" max="1031" width="2.28515625" style="12" customWidth="1"/>
    <col min="1032" max="1032" width="1.140625" style="12" customWidth="1"/>
    <col min="1033" max="1033" width="13.140625" style="12" customWidth="1"/>
    <col min="1034" max="1034" width="14.85546875" style="12" customWidth="1"/>
    <col min="1035" max="1035" width="22.7109375" style="12" customWidth="1"/>
    <col min="1036" max="1036" width="21.42578125" style="12" customWidth="1"/>
    <col min="1037" max="1037" width="18.28515625" style="12" customWidth="1"/>
    <col min="1038" max="1038" width="8.7109375" style="12" customWidth="1"/>
    <col min="1039" max="1039" width="6.85546875" style="12"/>
    <col min="1040" max="1040" width="19" style="12" customWidth="1"/>
    <col min="1041" max="1041" width="17.7109375" style="12" bestFit="1" customWidth="1"/>
    <col min="1042" max="1042" width="6.85546875" style="12"/>
    <col min="1043" max="1043" width="18.7109375" style="12" bestFit="1" customWidth="1"/>
    <col min="1044" max="1044" width="18.28515625" style="12" bestFit="1" customWidth="1"/>
    <col min="1045" max="1278" width="6.85546875" style="12"/>
    <col min="1279" max="1279" width="8" style="12" customWidth="1"/>
    <col min="1280" max="1280" width="1.140625" style="12" customWidth="1"/>
    <col min="1281" max="1281" width="7.42578125" style="12" customWidth="1"/>
    <col min="1282" max="1282" width="1.140625" style="12" customWidth="1"/>
    <col min="1283" max="1283" width="2.28515625" style="12" customWidth="1"/>
    <col min="1284" max="1286" width="1.7109375" style="12" customWidth="1"/>
    <col min="1287" max="1287" width="2.28515625" style="12" customWidth="1"/>
    <col min="1288" max="1288" width="1.140625" style="12" customWidth="1"/>
    <col min="1289" max="1289" width="13.140625" style="12" customWidth="1"/>
    <col min="1290" max="1290" width="14.85546875" style="12" customWidth="1"/>
    <col min="1291" max="1291" width="22.7109375" style="12" customWidth="1"/>
    <col min="1292" max="1292" width="21.42578125" style="12" customWidth="1"/>
    <col min="1293" max="1293" width="18.28515625" style="12" customWidth="1"/>
    <col min="1294" max="1294" width="8.7109375" style="12" customWidth="1"/>
    <col min="1295" max="1295" width="6.85546875" style="12"/>
    <col min="1296" max="1296" width="19" style="12" customWidth="1"/>
    <col min="1297" max="1297" width="17.7109375" style="12" bestFit="1" customWidth="1"/>
    <col min="1298" max="1298" width="6.85546875" style="12"/>
    <col min="1299" max="1299" width="18.7109375" style="12" bestFit="1" customWidth="1"/>
    <col min="1300" max="1300" width="18.28515625" style="12" bestFit="1" customWidth="1"/>
    <col min="1301" max="1534" width="6.85546875" style="12"/>
    <col min="1535" max="1535" width="8" style="12" customWidth="1"/>
    <col min="1536" max="1536" width="1.140625" style="12" customWidth="1"/>
    <col min="1537" max="1537" width="7.42578125" style="12" customWidth="1"/>
    <col min="1538" max="1538" width="1.140625" style="12" customWidth="1"/>
    <col min="1539" max="1539" width="2.28515625" style="12" customWidth="1"/>
    <col min="1540" max="1542" width="1.7109375" style="12" customWidth="1"/>
    <col min="1543" max="1543" width="2.28515625" style="12" customWidth="1"/>
    <col min="1544" max="1544" width="1.140625" style="12" customWidth="1"/>
    <col min="1545" max="1545" width="13.140625" style="12" customWidth="1"/>
    <col min="1546" max="1546" width="14.85546875" style="12" customWidth="1"/>
    <col min="1547" max="1547" width="22.7109375" style="12" customWidth="1"/>
    <col min="1548" max="1548" width="21.42578125" style="12" customWidth="1"/>
    <col min="1549" max="1549" width="18.28515625" style="12" customWidth="1"/>
    <col min="1550" max="1550" width="8.7109375" style="12" customWidth="1"/>
    <col min="1551" max="1551" width="6.85546875" style="12"/>
    <col min="1552" max="1552" width="19" style="12" customWidth="1"/>
    <col min="1553" max="1553" width="17.7109375" style="12" bestFit="1" customWidth="1"/>
    <col min="1554" max="1554" width="6.85546875" style="12"/>
    <col min="1555" max="1555" width="18.7109375" style="12" bestFit="1" customWidth="1"/>
    <col min="1556" max="1556" width="18.28515625" style="12" bestFit="1" customWidth="1"/>
    <col min="1557" max="1790" width="6.85546875" style="12"/>
    <col min="1791" max="1791" width="8" style="12" customWidth="1"/>
    <col min="1792" max="1792" width="1.140625" style="12" customWidth="1"/>
    <col min="1793" max="1793" width="7.42578125" style="12" customWidth="1"/>
    <col min="1794" max="1794" width="1.140625" style="12" customWidth="1"/>
    <col min="1795" max="1795" width="2.28515625" style="12" customWidth="1"/>
    <col min="1796" max="1798" width="1.7109375" style="12" customWidth="1"/>
    <col min="1799" max="1799" width="2.28515625" style="12" customWidth="1"/>
    <col min="1800" max="1800" width="1.140625" style="12" customWidth="1"/>
    <col min="1801" max="1801" width="13.140625" style="12" customWidth="1"/>
    <col min="1802" max="1802" width="14.85546875" style="12" customWidth="1"/>
    <col min="1803" max="1803" width="22.7109375" style="12" customWidth="1"/>
    <col min="1804" max="1804" width="21.42578125" style="12" customWidth="1"/>
    <col min="1805" max="1805" width="18.28515625" style="12" customWidth="1"/>
    <col min="1806" max="1806" width="8.7109375" style="12" customWidth="1"/>
    <col min="1807" max="1807" width="6.85546875" style="12"/>
    <col min="1808" max="1808" width="19" style="12" customWidth="1"/>
    <col min="1809" max="1809" width="17.7109375" style="12" bestFit="1" customWidth="1"/>
    <col min="1810" max="1810" width="6.85546875" style="12"/>
    <col min="1811" max="1811" width="18.7109375" style="12" bestFit="1" customWidth="1"/>
    <col min="1812" max="1812" width="18.28515625" style="12" bestFit="1" customWidth="1"/>
    <col min="1813" max="2046" width="6.85546875" style="12"/>
    <col min="2047" max="2047" width="8" style="12" customWidth="1"/>
    <col min="2048" max="2048" width="1.140625" style="12" customWidth="1"/>
    <col min="2049" max="2049" width="7.42578125" style="12" customWidth="1"/>
    <col min="2050" max="2050" width="1.140625" style="12" customWidth="1"/>
    <col min="2051" max="2051" width="2.28515625" style="12" customWidth="1"/>
    <col min="2052" max="2054" width="1.7109375" style="12" customWidth="1"/>
    <col min="2055" max="2055" width="2.28515625" style="12" customWidth="1"/>
    <col min="2056" max="2056" width="1.140625" style="12" customWidth="1"/>
    <col min="2057" max="2057" width="13.140625" style="12" customWidth="1"/>
    <col min="2058" max="2058" width="14.85546875" style="12" customWidth="1"/>
    <col min="2059" max="2059" width="22.7109375" style="12" customWidth="1"/>
    <col min="2060" max="2060" width="21.42578125" style="12" customWidth="1"/>
    <col min="2061" max="2061" width="18.28515625" style="12" customWidth="1"/>
    <col min="2062" max="2062" width="8.7109375" style="12" customWidth="1"/>
    <col min="2063" max="2063" width="6.85546875" style="12"/>
    <col min="2064" max="2064" width="19" style="12" customWidth="1"/>
    <col min="2065" max="2065" width="17.7109375" style="12" bestFit="1" customWidth="1"/>
    <col min="2066" max="2066" width="6.85546875" style="12"/>
    <col min="2067" max="2067" width="18.7109375" style="12" bestFit="1" customWidth="1"/>
    <col min="2068" max="2068" width="18.28515625" style="12" bestFit="1" customWidth="1"/>
    <col min="2069" max="2302" width="6.85546875" style="12"/>
    <col min="2303" max="2303" width="8" style="12" customWidth="1"/>
    <col min="2304" max="2304" width="1.140625" style="12" customWidth="1"/>
    <col min="2305" max="2305" width="7.42578125" style="12" customWidth="1"/>
    <col min="2306" max="2306" width="1.140625" style="12" customWidth="1"/>
    <col min="2307" max="2307" width="2.28515625" style="12" customWidth="1"/>
    <col min="2308" max="2310" width="1.7109375" style="12" customWidth="1"/>
    <col min="2311" max="2311" width="2.28515625" style="12" customWidth="1"/>
    <col min="2312" max="2312" width="1.140625" style="12" customWidth="1"/>
    <col min="2313" max="2313" width="13.140625" style="12" customWidth="1"/>
    <col min="2314" max="2314" width="14.85546875" style="12" customWidth="1"/>
    <col min="2315" max="2315" width="22.7109375" style="12" customWidth="1"/>
    <col min="2316" max="2316" width="21.42578125" style="12" customWidth="1"/>
    <col min="2317" max="2317" width="18.28515625" style="12" customWidth="1"/>
    <col min="2318" max="2318" width="8.7109375" style="12" customWidth="1"/>
    <col min="2319" max="2319" width="6.85546875" style="12"/>
    <col min="2320" max="2320" width="19" style="12" customWidth="1"/>
    <col min="2321" max="2321" width="17.7109375" style="12" bestFit="1" customWidth="1"/>
    <col min="2322" max="2322" width="6.85546875" style="12"/>
    <col min="2323" max="2323" width="18.7109375" style="12" bestFit="1" customWidth="1"/>
    <col min="2324" max="2324" width="18.28515625" style="12" bestFit="1" customWidth="1"/>
    <col min="2325" max="2558" width="6.85546875" style="12"/>
    <col min="2559" max="2559" width="8" style="12" customWidth="1"/>
    <col min="2560" max="2560" width="1.140625" style="12" customWidth="1"/>
    <col min="2561" max="2561" width="7.42578125" style="12" customWidth="1"/>
    <col min="2562" max="2562" width="1.140625" style="12" customWidth="1"/>
    <col min="2563" max="2563" width="2.28515625" style="12" customWidth="1"/>
    <col min="2564" max="2566" width="1.7109375" style="12" customWidth="1"/>
    <col min="2567" max="2567" width="2.28515625" style="12" customWidth="1"/>
    <col min="2568" max="2568" width="1.140625" style="12" customWidth="1"/>
    <col min="2569" max="2569" width="13.140625" style="12" customWidth="1"/>
    <col min="2570" max="2570" width="14.85546875" style="12" customWidth="1"/>
    <col min="2571" max="2571" width="22.7109375" style="12" customWidth="1"/>
    <col min="2572" max="2572" width="21.42578125" style="12" customWidth="1"/>
    <col min="2573" max="2573" width="18.28515625" style="12" customWidth="1"/>
    <col min="2574" max="2574" width="8.7109375" style="12" customWidth="1"/>
    <col min="2575" max="2575" width="6.85546875" style="12"/>
    <col min="2576" max="2576" width="19" style="12" customWidth="1"/>
    <col min="2577" max="2577" width="17.7109375" style="12" bestFit="1" customWidth="1"/>
    <col min="2578" max="2578" width="6.85546875" style="12"/>
    <col min="2579" max="2579" width="18.7109375" style="12" bestFit="1" customWidth="1"/>
    <col min="2580" max="2580" width="18.28515625" style="12" bestFit="1" customWidth="1"/>
    <col min="2581" max="2814" width="6.85546875" style="12"/>
    <col min="2815" max="2815" width="8" style="12" customWidth="1"/>
    <col min="2816" max="2816" width="1.140625" style="12" customWidth="1"/>
    <col min="2817" max="2817" width="7.42578125" style="12" customWidth="1"/>
    <col min="2818" max="2818" width="1.140625" style="12" customWidth="1"/>
    <col min="2819" max="2819" width="2.28515625" style="12" customWidth="1"/>
    <col min="2820" max="2822" width="1.7109375" style="12" customWidth="1"/>
    <col min="2823" max="2823" width="2.28515625" style="12" customWidth="1"/>
    <col min="2824" max="2824" width="1.140625" style="12" customWidth="1"/>
    <col min="2825" max="2825" width="13.140625" style="12" customWidth="1"/>
    <col min="2826" max="2826" width="14.85546875" style="12" customWidth="1"/>
    <col min="2827" max="2827" width="22.7109375" style="12" customWidth="1"/>
    <col min="2828" max="2828" width="21.42578125" style="12" customWidth="1"/>
    <col min="2829" max="2829" width="18.28515625" style="12" customWidth="1"/>
    <col min="2830" max="2830" width="8.7109375" style="12" customWidth="1"/>
    <col min="2831" max="2831" width="6.85546875" style="12"/>
    <col min="2832" max="2832" width="19" style="12" customWidth="1"/>
    <col min="2833" max="2833" width="17.7109375" style="12" bestFit="1" customWidth="1"/>
    <col min="2834" max="2834" width="6.85546875" style="12"/>
    <col min="2835" max="2835" width="18.7109375" style="12" bestFit="1" customWidth="1"/>
    <col min="2836" max="2836" width="18.28515625" style="12" bestFit="1" customWidth="1"/>
    <col min="2837" max="3070" width="6.85546875" style="12"/>
    <col min="3071" max="3071" width="8" style="12" customWidth="1"/>
    <col min="3072" max="3072" width="1.140625" style="12" customWidth="1"/>
    <col min="3073" max="3073" width="7.42578125" style="12" customWidth="1"/>
    <col min="3074" max="3074" width="1.140625" style="12" customWidth="1"/>
    <col min="3075" max="3075" width="2.28515625" style="12" customWidth="1"/>
    <col min="3076" max="3078" width="1.7109375" style="12" customWidth="1"/>
    <col min="3079" max="3079" width="2.28515625" style="12" customWidth="1"/>
    <col min="3080" max="3080" width="1.140625" style="12" customWidth="1"/>
    <col min="3081" max="3081" width="13.140625" style="12" customWidth="1"/>
    <col min="3082" max="3082" width="14.85546875" style="12" customWidth="1"/>
    <col min="3083" max="3083" width="22.7109375" style="12" customWidth="1"/>
    <col min="3084" max="3084" width="21.42578125" style="12" customWidth="1"/>
    <col min="3085" max="3085" width="18.28515625" style="12" customWidth="1"/>
    <col min="3086" max="3086" width="8.7109375" style="12" customWidth="1"/>
    <col min="3087" max="3087" width="6.85546875" style="12"/>
    <col min="3088" max="3088" width="19" style="12" customWidth="1"/>
    <col min="3089" max="3089" width="17.7109375" style="12" bestFit="1" customWidth="1"/>
    <col min="3090" max="3090" width="6.85546875" style="12"/>
    <col min="3091" max="3091" width="18.7109375" style="12" bestFit="1" customWidth="1"/>
    <col min="3092" max="3092" width="18.28515625" style="12" bestFit="1" customWidth="1"/>
    <col min="3093" max="3326" width="6.85546875" style="12"/>
    <col min="3327" max="3327" width="8" style="12" customWidth="1"/>
    <col min="3328" max="3328" width="1.140625" style="12" customWidth="1"/>
    <col min="3329" max="3329" width="7.42578125" style="12" customWidth="1"/>
    <col min="3330" max="3330" width="1.140625" style="12" customWidth="1"/>
    <col min="3331" max="3331" width="2.28515625" style="12" customWidth="1"/>
    <col min="3332" max="3334" width="1.7109375" style="12" customWidth="1"/>
    <col min="3335" max="3335" width="2.28515625" style="12" customWidth="1"/>
    <col min="3336" max="3336" width="1.140625" style="12" customWidth="1"/>
    <col min="3337" max="3337" width="13.140625" style="12" customWidth="1"/>
    <col min="3338" max="3338" width="14.85546875" style="12" customWidth="1"/>
    <col min="3339" max="3339" width="22.7109375" style="12" customWidth="1"/>
    <col min="3340" max="3340" width="21.42578125" style="12" customWidth="1"/>
    <col min="3341" max="3341" width="18.28515625" style="12" customWidth="1"/>
    <col min="3342" max="3342" width="8.7109375" style="12" customWidth="1"/>
    <col min="3343" max="3343" width="6.85546875" style="12"/>
    <col min="3344" max="3344" width="19" style="12" customWidth="1"/>
    <col min="3345" max="3345" width="17.7109375" style="12" bestFit="1" customWidth="1"/>
    <col min="3346" max="3346" width="6.85546875" style="12"/>
    <col min="3347" max="3347" width="18.7109375" style="12" bestFit="1" customWidth="1"/>
    <col min="3348" max="3348" width="18.28515625" style="12" bestFit="1" customWidth="1"/>
    <col min="3349" max="3582" width="6.85546875" style="12"/>
    <col min="3583" max="3583" width="8" style="12" customWidth="1"/>
    <col min="3584" max="3584" width="1.140625" style="12" customWidth="1"/>
    <col min="3585" max="3585" width="7.42578125" style="12" customWidth="1"/>
    <col min="3586" max="3586" width="1.140625" style="12" customWidth="1"/>
    <col min="3587" max="3587" width="2.28515625" style="12" customWidth="1"/>
    <col min="3588" max="3590" width="1.7109375" style="12" customWidth="1"/>
    <col min="3591" max="3591" width="2.28515625" style="12" customWidth="1"/>
    <col min="3592" max="3592" width="1.140625" style="12" customWidth="1"/>
    <col min="3593" max="3593" width="13.140625" style="12" customWidth="1"/>
    <col min="3594" max="3594" width="14.85546875" style="12" customWidth="1"/>
    <col min="3595" max="3595" width="22.7109375" style="12" customWidth="1"/>
    <col min="3596" max="3596" width="21.42578125" style="12" customWidth="1"/>
    <col min="3597" max="3597" width="18.28515625" style="12" customWidth="1"/>
    <col min="3598" max="3598" width="8.7109375" style="12" customWidth="1"/>
    <col min="3599" max="3599" width="6.85546875" style="12"/>
    <col min="3600" max="3600" width="19" style="12" customWidth="1"/>
    <col min="3601" max="3601" width="17.7109375" style="12" bestFit="1" customWidth="1"/>
    <col min="3602" max="3602" width="6.85546875" style="12"/>
    <col min="3603" max="3603" width="18.7109375" style="12" bestFit="1" customWidth="1"/>
    <col min="3604" max="3604" width="18.28515625" style="12" bestFit="1" customWidth="1"/>
    <col min="3605" max="3838" width="6.85546875" style="12"/>
    <col min="3839" max="3839" width="8" style="12" customWidth="1"/>
    <col min="3840" max="3840" width="1.140625" style="12" customWidth="1"/>
    <col min="3841" max="3841" width="7.42578125" style="12" customWidth="1"/>
    <col min="3842" max="3842" width="1.140625" style="12" customWidth="1"/>
    <col min="3843" max="3843" width="2.28515625" style="12" customWidth="1"/>
    <col min="3844" max="3846" width="1.7109375" style="12" customWidth="1"/>
    <col min="3847" max="3847" width="2.28515625" style="12" customWidth="1"/>
    <col min="3848" max="3848" width="1.140625" style="12" customWidth="1"/>
    <col min="3849" max="3849" width="13.140625" style="12" customWidth="1"/>
    <col min="3850" max="3850" width="14.85546875" style="12" customWidth="1"/>
    <col min="3851" max="3851" width="22.7109375" style="12" customWidth="1"/>
    <col min="3852" max="3852" width="21.42578125" style="12" customWidth="1"/>
    <col min="3853" max="3853" width="18.28515625" style="12" customWidth="1"/>
    <col min="3854" max="3854" width="8.7109375" style="12" customWidth="1"/>
    <col min="3855" max="3855" width="6.85546875" style="12"/>
    <col min="3856" max="3856" width="19" style="12" customWidth="1"/>
    <col min="3857" max="3857" width="17.7109375" style="12" bestFit="1" customWidth="1"/>
    <col min="3858" max="3858" width="6.85546875" style="12"/>
    <col min="3859" max="3859" width="18.7109375" style="12" bestFit="1" customWidth="1"/>
    <col min="3860" max="3860" width="18.28515625" style="12" bestFit="1" customWidth="1"/>
    <col min="3861" max="4094" width="6.85546875" style="12"/>
    <col min="4095" max="4095" width="8" style="12" customWidth="1"/>
    <col min="4096" max="4096" width="1.140625" style="12" customWidth="1"/>
    <col min="4097" max="4097" width="7.42578125" style="12" customWidth="1"/>
    <col min="4098" max="4098" width="1.140625" style="12" customWidth="1"/>
    <col min="4099" max="4099" width="2.28515625" style="12" customWidth="1"/>
    <col min="4100" max="4102" width="1.7109375" style="12" customWidth="1"/>
    <col min="4103" max="4103" width="2.28515625" style="12" customWidth="1"/>
    <col min="4104" max="4104" width="1.140625" style="12" customWidth="1"/>
    <col min="4105" max="4105" width="13.140625" style="12" customWidth="1"/>
    <col min="4106" max="4106" width="14.85546875" style="12" customWidth="1"/>
    <col min="4107" max="4107" width="22.7109375" style="12" customWidth="1"/>
    <col min="4108" max="4108" width="21.42578125" style="12" customWidth="1"/>
    <col min="4109" max="4109" width="18.28515625" style="12" customWidth="1"/>
    <col min="4110" max="4110" width="8.7109375" style="12" customWidth="1"/>
    <col min="4111" max="4111" width="6.85546875" style="12"/>
    <col min="4112" max="4112" width="19" style="12" customWidth="1"/>
    <col min="4113" max="4113" width="17.7109375" style="12" bestFit="1" customWidth="1"/>
    <col min="4114" max="4114" width="6.85546875" style="12"/>
    <col min="4115" max="4115" width="18.7109375" style="12" bestFit="1" customWidth="1"/>
    <col min="4116" max="4116" width="18.28515625" style="12" bestFit="1" customWidth="1"/>
    <col min="4117" max="4350" width="6.85546875" style="12"/>
    <col min="4351" max="4351" width="8" style="12" customWidth="1"/>
    <col min="4352" max="4352" width="1.140625" style="12" customWidth="1"/>
    <col min="4353" max="4353" width="7.42578125" style="12" customWidth="1"/>
    <col min="4354" max="4354" width="1.140625" style="12" customWidth="1"/>
    <col min="4355" max="4355" width="2.28515625" style="12" customWidth="1"/>
    <col min="4356" max="4358" width="1.7109375" style="12" customWidth="1"/>
    <col min="4359" max="4359" width="2.28515625" style="12" customWidth="1"/>
    <col min="4360" max="4360" width="1.140625" style="12" customWidth="1"/>
    <col min="4361" max="4361" width="13.140625" style="12" customWidth="1"/>
    <col min="4362" max="4362" width="14.85546875" style="12" customWidth="1"/>
    <col min="4363" max="4363" width="22.7109375" style="12" customWidth="1"/>
    <col min="4364" max="4364" width="21.42578125" style="12" customWidth="1"/>
    <col min="4365" max="4365" width="18.28515625" style="12" customWidth="1"/>
    <col min="4366" max="4366" width="8.7109375" style="12" customWidth="1"/>
    <col min="4367" max="4367" width="6.85546875" style="12"/>
    <col min="4368" max="4368" width="19" style="12" customWidth="1"/>
    <col min="4369" max="4369" width="17.7109375" style="12" bestFit="1" customWidth="1"/>
    <col min="4370" max="4370" width="6.85546875" style="12"/>
    <col min="4371" max="4371" width="18.7109375" style="12" bestFit="1" customWidth="1"/>
    <col min="4372" max="4372" width="18.28515625" style="12" bestFit="1" customWidth="1"/>
    <col min="4373" max="4606" width="6.85546875" style="12"/>
    <col min="4607" max="4607" width="8" style="12" customWidth="1"/>
    <col min="4608" max="4608" width="1.140625" style="12" customWidth="1"/>
    <col min="4609" max="4609" width="7.42578125" style="12" customWidth="1"/>
    <col min="4610" max="4610" width="1.140625" style="12" customWidth="1"/>
    <col min="4611" max="4611" width="2.28515625" style="12" customWidth="1"/>
    <col min="4612" max="4614" width="1.7109375" style="12" customWidth="1"/>
    <col min="4615" max="4615" width="2.28515625" style="12" customWidth="1"/>
    <col min="4616" max="4616" width="1.140625" style="12" customWidth="1"/>
    <col min="4617" max="4617" width="13.140625" style="12" customWidth="1"/>
    <col min="4618" max="4618" width="14.85546875" style="12" customWidth="1"/>
    <col min="4619" max="4619" width="22.7109375" style="12" customWidth="1"/>
    <col min="4620" max="4620" width="21.42578125" style="12" customWidth="1"/>
    <col min="4621" max="4621" width="18.28515625" style="12" customWidth="1"/>
    <col min="4622" max="4622" width="8.7109375" style="12" customWidth="1"/>
    <col min="4623" max="4623" width="6.85546875" style="12"/>
    <col min="4624" max="4624" width="19" style="12" customWidth="1"/>
    <col min="4625" max="4625" width="17.7109375" style="12" bestFit="1" customWidth="1"/>
    <col min="4626" max="4626" width="6.85546875" style="12"/>
    <col min="4627" max="4627" width="18.7109375" style="12" bestFit="1" customWidth="1"/>
    <col min="4628" max="4628" width="18.28515625" style="12" bestFit="1" customWidth="1"/>
    <col min="4629" max="4862" width="6.85546875" style="12"/>
    <col min="4863" max="4863" width="8" style="12" customWidth="1"/>
    <col min="4864" max="4864" width="1.140625" style="12" customWidth="1"/>
    <col min="4865" max="4865" width="7.42578125" style="12" customWidth="1"/>
    <col min="4866" max="4866" width="1.140625" style="12" customWidth="1"/>
    <col min="4867" max="4867" width="2.28515625" style="12" customWidth="1"/>
    <col min="4868" max="4870" width="1.7109375" style="12" customWidth="1"/>
    <col min="4871" max="4871" width="2.28515625" style="12" customWidth="1"/>
    <col min="4872" max="4872" width="1.140625" style="12" customWidth="1"/>
    <col min="4873" max="4873" width="13.140625" style="12" customWidth="1"/>
    <col min="4874" max="4874" width="14.85546875" style="12" customWidth="1"/>
    <col min="4875" max="4875" width="22.7109375" style="12" customWidth="1"/>
    <col min="4876" max="4876" width="21.42578125" style="12" customWidth="1"/>
    <col min="4877" max="4877" width="18.28515625" style="12" customWidth="1"/>
    <col min="4878" max="4878" width="8.7109375" style="12" customWidth="1"/>
    <col min="4879" max="4879" width="6.85546875" style="12"/>
    <col min="4880" max="4880" width="19" style="12" customWidth="1"/>
    <col min="4881" max="4881" width="17.7109375" style="12" bestFit="1" customWidth="1"/>
    <col min="4882" max="4882" width="6.85546875" style="12"/>
    <col min="4883" max="4883" width="18.7109375" style="12" bestFit="1" customWidth="1"/>
    <col min="4884" max="4884" width="18.28515625" style="12" bestFit="1" customWidth="1"/>
    <col min="4885" max="5118" width="6.85546875" style="12"/>
    <col min="5119" max="5119" width="8" style="12" customWidth="1"/>
    <col min="5120" max="5120" width="1.140625" style="12" customWidth="1"/>
    <col min="5121" max="5121" width="7.42578125" style="12" customWidth="1"/>
    <col min="5122" max="5122" width="1.140625" style="12" customWidth="1"/>
    <col min="5123" max="5123" width="2.28515625" style="12" customWidth="1"/>
    <col min="5124" max="5126" width="1.7109375" style="12" customWidth="1"/>
    <col min="5127" max="5127" width="2.28515625" style="12" customWidth="1"/>
    <col min="5128" max="5128" width="1.140625" style="12" customWidth="1"/>
    <col min="5129" max="5129" width="13.140625" style="12" customWidth="1"/>
    <col min="5130" max="5130" width="14.85546875" style="12" customWidth="1"/>
    <col min="5131" max="5131" width="22.7109375" style="12" customWidth="1"/>
    <col min="5132" max="5132" width="21.42578125" style="12" customWidth="1"/>
    <col min="5133" max="5133" width="18.28515625" style="12" customWidth="1"/>
    <col min="5134" max="5134" width="8.7109375" style="12" customWidth="1"/>
    <col min="5135" max="5135" width="6.85546875" style="12"/>
    <col min="5136" max="5136" width="19" style="12" customWidth="1"/>
    <col min="5137" max="5137" width="17.7109375" style="12" bestFit="1" customWidth="1"/>
    <col min="5138" max="5138" width="6.85546875" style="12"/>
    <col min="5139" max="5139" width="18.7109375" style="12" bestFit="1" customWidth="1"/>
    <col min="5140" max="5140" width="18.28515625" style="12" bestFit="1" customWidth="1"/>
    <col min="5141" max="5374" width="6.85546875" style="12"/>
    <col min="5375" max="5375" width="8" style="12" customWidth="1"/>
    <col min="5376" max="5376" width="1.140625" style="12" customWidth="1"/>
    <col min="5377" max="5377" width="7.42578125" style="12" customWidth="1"/>
    <col min="5378" max="5378" width="1.140625" style="12" customWidth="1"/>
    <col min="5379" max="5379" width="2.28515625" style="12" customWidth="1"/>
    <col min="5380" max="5382" width="1.7109375" style="12" customWidth="1"/>
    <col min="5383" max="5383" width="2.28515625" style="12" customWidth="1"/>
    <col min="5384" max="5384" width="1.140625" style="12" customWidth="1"/>
    <col min="5385" max="5385" width="13.140625" style="12" customWidth="1"/>
    <col min="5386" max="5386" width="14.85546875" style="12" customWidth="1"/>
    <col min="5387" max="5387" width="22.7109375" style="12" customWidth="1"/>
    <col min="5388" max="5388" width="21.42578125" style="12" customWidth="1"/>
    <col min="5389" max="5389" width="18.28515625" style="12" customWidth="1"/>
    <col min="5390" max="5390" width="8.7109375" style="12" customWidth="1"/>
    <col min="5391" max="5391" width="6.85546875" style="12"/>
    <col min="5392" max="5392" width="19" style="12" customWidth="1"/>
    <col min="5393" max="5393" width="17.7109375" style="12" bestFit="1" customWidth="1"/>
    <col min="5394" max="5394" width="6.85546875" style="12"/>
    <col min="5395" max="5395" width="18.7109375" style="12" bestFit="1" customWidth="1"/>
    <col min="5396" max="5396" width="18.28515625" style="12" bestFit="1" customWidth="1"/>
    <col min="5397" max="5630" width="6.85546875" style="12"/>
    <col min="5631" max="5631" width="8" style="12" customWidth="1"/>
    <col min="5632" max="5632" width="1.140625" style="12" customWidth="1"/>
    <col min="5633" max="5633" width="7.42578125" style="12" customWidth="1"/>
    <col min="5634" max="5634" width="1.140625" style="12" customWidth="1"/>
    <col min="5635" max="5635" width="2.28515625" style="12" customWidth="1"/>
    <col min="5636" max="5638" width="1.7109375" style="12" customWidth="1"/>
    <col min="5639" max="5639" width="2.28515625" style="12" customWidth="1"/>
    <col min="5640" max="5640" width="1.140625" style="12" customWidth="1"/>
    <col min="5641" max="5641" width="13.140625" style="12" customWidth="1"/>
    <col min="5642" max="5642" width="14.85546875" style="12" customWidth="1"/>
    <col min="5643" max="5643" width="22.7109375" style="12" customWidth="1"/>
    <col min="5644" max="5644" width="21.42578125" style="12" customWidth="1"/>
    <col min="5645" max="5645" width="18.28515625" style="12" customWidth="1"/>
    <col min="5646" max="5646" width="8.7109375" style="12" customWidth="1"/>
    <col min="5647" max="5647" width="6.85546875" style="12"/>
    <col min="5648" max="5648" width="19" style="12" customWidth="1"/>
    <col min="5649" max="5649" width="17.7109375" style="12" bestFit="1" customWidth="1"/>
    <col min="5650" max="5650" width="6.85546875" style="12"/>
    <col min="5651" max="5651" width="18.7109375" style="12" bestFit="1" customWidth="1"/>
    <col min="5652" max="5652" width="18.28515625" style="12" bestFit="1" customWidth="1"/>
    <col min="5653" max="5886" width="6.85546875" style="12"/>
    <col min="5887" max="5887" width="8" style="12" customWidth="1"/>
    <col min="5888" max="5888" width="1.140625" style="12" customWidth="1"/>
    <col min="5889" max="5889" width="7.42578125" style="12" customWidth="1"/>
    <col min="5890" max="5890" width="1.140625" style="12" customWidth="1"/>
    <col min="5891" max="5891" width="2.28515625" style="12" customWidth="1"/>
    <col min="5892" max="5894" width="1.7109375" style="12" customWidth="1"/>
    <col min="5895" max="5895" width="2.28515625" style="12" customWidth="1"/>
    <col min="5896" max="5896" width="1.140625" style="12" customWidth="1"/>
    <col min="5897" max="5897" width="13.140625" style="12" customWidth="1"/>
    <col min="5898" max="5898" width="14.85546875" style="12" customWidth="1"/>
    <col min="5899" max="5899" width="22.7109375" style="12" customWidth="1"/>
    <col min="5900" max="5900" width="21.42578125" style="12" customWidth="1"/>
    <col min="5901" max="5901" width="18.28515625" style="12" customWidth="1"/>
    <col min="5902" max="5902" width="8.7109375" style="12" customWidth="1"/>
    <col min="5903" max="5903" width="6.85546875" style="12"/>
    <col min="5904" max="5904" width="19" style="12" customWidth="1"/>
    <col min="5905" max="5905" width="17.7109375" style="12" bestFit="1" customWidth="1"/>
    <col min="5906" max="5906" width="6.85546875" style="12"/>
    <col min="5907" max="5907" width="18.7109375" style="12" bestFit="1" customWidth="1"/>
    <col min="5908" max="5908" width="18.28515625" style="12" bestFit="1" customWidth="1"/>
    <col min="5909" max="6142" width="6.85546875" style="12"/>
    <col min="6143" max="6143" width="8" style="12" customWidth="1"/>
    <col min="6144" max="6144" width="1.140625" style="12" customWidth="1"/>
    <col min="6145" max="6145" width="7.42578125" style="12" customWidth="1"/>
    <col min="6146" max="6146" width="1.140625" style="12" customWidth="1"/>
    <col min="6147" max="6147" width="2.28515625" style="12" customWidth="1"/>
    <col min="6148" max="6150" width="1.7109375" style="12" customWidth="1"/>
    <col min="6151" max="6151" width="2.28515625" style="12" customWidth="1"/>
    <col min="6152" max="6152" width="1.140625" style="12" customWidth="1"/>
    <col min="6153" max="6153" width="13.140625" style="12" customWidth="1"/>
    <col min="6154" max="6154" width="14.85546875" style="12" customWidth="1"/>
    <col min="6155" max="6155" width="22.7109375" style="12" customWidth="1"/>
    <col min="6156" max="6156" width="21.42578125" style="12" customWidth="1"/>
    <col min="6157" max="6157" width="18.28515625" style="12" customWidth="1"/>
    <col min="6158" max="6158" width="8.7109375" style="12" customWidth="1"/>
    <col min="6159" max="6159" width="6.85546875" style="12"/>
    <col min="6160" max="6160" width="19" style="12" customWidth="1"/>
    <col min="6161" max="6161" width="17.7109375" style="12" bestFit="1" customWidth="1"/>
    <col min="6162" max="6162" width="6.85546875" style="12"/>
    <col min="6163" max="6163" width="18.7109375" style="12" bestFit="1" customWidth="1"/>
    <col min="6164" max="6164" width="18.28515625" style="12" bestFit="1" customWidth="1"/>
    <col min="6165" max="6398" width="6.85546875" style="12"/>
    <col min="6399" max="6399" width="8" style="12" customWidth="1"/>
    <col min="6400" max="6400" width="1.140625" style="12" customWidth="1"/>
    <col min="6401" max="6401" width="7.42578125" style="12" customWidth="1"/>
    <col min="6402" max="6402" width="1.140625" style="12" customWidth="1"/>
    <col min="6403" max="6403" width="2.28515625" style="12" customWidth="1"/>
    <col min="6404" max="6406" width="1.7109375" style="12" customWidth="1"/>
    <col min="6407" max="6407" width="2.28515625" style="12" customWidth="1"/>
    <col min="6408" max="6408" width="1.140625" style="12" customWidth="1"/>
    <col min="6409" max="6409" width="13.140625" style="12" customWidth="1"/>
    <col min="6410" max="6410" width="14.85546875" style="12" customWidth="1"/>
    <col min="6411" max="6411" width="22.7109375" style="12" customWidth="1"/>
    <col min="6412" max="6412" width="21.42578125" style="12" customWidth="1"/>
    <col min="6413" max="6413" width="18.28515625" style="12" customWidth="1"/>
    <col min="6414" max="6414" width="8.7109375" style="12" customWidth="1"/>
    <col min="6415" max="6415" width="6.85546875" style="12"/>
    <col min="6416" max="6416" width="19" style="12" customWidth="1"/>
    <col min="6417" max="6417" width="17.7109375" style="12" bestFit="1" customWidth="1"/>
    <col min="6418" max="6418" width="6.85546875" style="12"/>
    <col min="6419" max="6419" width="18.7109375" style="12" bestFit="1" customWidth="1"/>
    <col min="6420" max="6420" width="18.28515625" style="12" bestFit="1" customWidth="1"/>
    <col min="6421" max="6654" width="6.85546875" style="12"/>
    <col min="6655" max="6655" width="8" style="12" customWidth="1"/>
    <col min="6656" max="6656" width="1.140625" style="12" customWidth="1"/>
    <col min="6657" max="6657" width="7.42578125" style="12" customWidth="1"/>
    <col min="6658" max="6658" width="1.140625" style="12" customWidth="1"/>
    <col min="6659" max="6659" width="2.28515625" style="12" customWidth="1"/>
    <col min="6660" max="6662" width="1.7109375" style="12" customWidth="1"/>
    <col min="6663" max="6663" width="2.28515625" style="12" customWidth="1"/>
    <col min="6664" max="6664" width="1.140625" style="12" customWidth="1"/>
    <col min="6665" max="6665" width="13.140625" style="12" customWidth="1"/>
    <col min="6666" max="6666" width="14.85546875" style="12" customWidth="1"/>
    <col min="6667" max="6667" width="22.7109375" style="12" customWidth="1"/>
    <col min="6668" max="6668" width="21.42578125" style="12" customWidth="1"/>
    <col min="6669" max="6669" width="18.28515625" style="12" customWidth="1"/>
    <col min="6670" max="6670" width="8.7109375" style="12" customWidth="1"/>
    <col min="6671" max="6671" width="6.85546875" style="12"/>
    <col min="6672" max="6672" width="19" style="12" customWidth="1"/>
    <col min="6673" max="6673" width="17.7109375" style="12" bestFit="1" customWidth="1"/>
    <col min="6674" max="6674" width="6.85546875" style="12"/>
    <col min="6675" max="6675" width="18.7109375" style="12" bestFit="1" customWidth="1"/>
    <col min="6676" max="6676" width="18.28515625" style="12" bestFit="1" customWidth="1"/>
    <col min="6677" max="6910" width="6.85546875" style="12"/>
    <col min="6911" max="6911" width="8" style="12" customWidth="1"/>
    <col min="6912" max="6912" width="1.140625" style="12" customWidth="1"/>
    <col min="6913" max="6913" width="7.42578125" style="12" customWidth="1"/>
    <col min="6914" max="6914" width="1.140625" style="12" customWidth="1"/>
    <col min="6915" max="6915" width="2.28515625" style="12" customWidth="1"/>
    <col min="6916" max="6918" width="1.7109375" style="12" customWidth="1"/>
    <col min="6919" max="6919" width="2.28515625" style="12" customWidth="1"/>
    <col min="6920" max="6920" width="1.140625" style="12" customWidth="1"/>
    <col min="6921" max="6921" width="13.140625" style="12" customWidth="1"/>
    <col min="6922" max="6922" width="14.85546875" style="12" customWidth="1"/>
    <col min="6923" max="6923" width="22.7109375" style="12" customWidth="1"/>
    <col min="6924" max="6924" width="21.42578125" style="12" customWidth="1"/>
    <col min="6925" max="6925" width="18.28515625" style="12" customWidth="1"/>
    <col min="6926" max="6926" width="8.7109375" style="12" customWidth="1"/>
    <col min="6927" max="6927" width="6.85546875" style="12"/>
    <col min="6928" max="6928" width="19" style="12" customWidth="1"/>
    <col min="6929" max="6929" width="17.7109375" style="12" bestFit="1" customWidth="1"/>
    <col min="6930" max="6930" width="6.85546875" style="12"/>
    <col min="6931" max="6931" width="18.7109375" style="12" bestFit="1" customWidth="1"/>
    <col min="6932" max="6932" width="18.28515625" style="12" bestFit="1" customWidth="1"/>
    <col min="6933" max="7166" width="6.85546875" style="12"/>
    <col min="7167" max="7167" width="8" style="12" customWidth="1"/>
    <col min="7168" max="7168" width="1.140625" style="12" customWidth="1"/>
    <col min="7169" max="7169" width="7.42578125" style="12" customWidth="1"/>
    <col min="7170" max="7170" width="1.140625" style="12" customWidth="1"/>
    <col min="7171" max="7171" width="2.28515625" style="12" customWidth="1"/>
    <col min="7172" max="7174" width="1.7109375" style="12" customWidth="1"/>
    <col min="7175" max="7175" width="2.28515625" style="12" customWidth="1"/>
    <col min="7176" max="7176" width="1.140625" style="12" customWidth="1"/>
    <col min="7177" max="7177" width="13.140625" style="12" customWidth="1"/>
    <col min="7178" max="7178" width="14.85546875" style="12" customWidth="1"/>
    <col min="7179" max="7179" width="22.7109375" style="12" customWidth="1"/>
    <col min="7180" max="7180" width="21.42578125" style="12" customWidth="1"/>
    <col min="7181" max="7181" width="18.28515625" style="12" customWidth="1"/>
    <col min="7182" max="7182" width="8.7109375" style="12" customWidth="1"/>
    <col min="7183" max="7183" width="6.85546875" style="12"/>
    <col min="7184" max="7184" width="19" style="12" customWidth="1"/>
    <col min="7185" max="7185" width="17.7109375" style="12" bestFit="1" customWidth="1"/>
    <col min="7186" max="7186" width="6.85546875" style="12"/>
    <col min="7187" max="7187" width="18.7109375" style="12" bestFit="1" customWidth="1"/>
    <col min="7188" max="7188" width="18.28515625" style="12" bestFit="1" customWidth="1"/>
    <col min="7189" max="7422" width="6.85546875" style="12"/>
    <col min="7423" max="7423" width="8" style="12" customWidth="1"/>
    <col min="7424" max="7424" width="1.140625" style="12" customWidth="1"/>
    <col min="7425" max="7425" width="7.42578125" style="12" customWidth="1"/>
    <col min="7426" max="7426" width="1.140625" style="12" customWidth="1"/>
    <col min="7427" max="7427" width="2.28515625" style="12" customWidth="1"/>
    <col min="7428" max="7430" width="1.7109375" style="12" customWidth="1"/>
    <col min="7431" max="7431" width="2.28515625" style="12" customWidth="1"/>
    <col min="7432" max="7432" width="1.140625" style="12" customWidth="1"/>
    <col min="7433" max="7433" width="13.140625" style="12" customWidth="1"/>
    <col min="7434" max="7434" width="14.85546875" style="12" customWidth="1"/>
    <col min="7435" max="7435" width="22.7109375" style="12" customWidth="1"/>
    <col min="7436" max="7436" width="21.42578125" style="12" customWidth="1"/>
    <col min="7437" max="7437" width="18.28515625" style="12" customWidth="1"/>
    <col min="7438" max="7438" width="8.7109375" style="12" customWidth="1"/>
    <col min="7439" max="7439" width="6.85546875" style="12"/>
    <col min="7440" max="7440" width="19" style="12" customWidth="1"/>
    <col min="7441" max="7441" width="17.7109375" style="12" bestFit="1" customWidth="1"/>
    <col min="7442" max="7442" width="6.85546875" style="12"/>
    <col min="7443" max="7443" width="18.7109375" style="12" bestFit="1" customWidth="1"/>
    <col min="7444" max="7444" width="18.28515625" style="12" bestFit="1" customWidth="1"/>
    <col min="7445" max="7678" width="6.85546875" style="12"/>
    <col min="7679" max="7679" width="8" style="12" customWidth="1"/>
    <col min="7680" max="7680" width="1.140625" style="12" customWidth="1"/>
    <col min="7681" max="7681" width="7.42578125" style="12" customWidth="1"/>
    <col min="7682" max="7682" width="1.140625" style="12" customWidth="1"/>
    <col min="7683" max="7683" width="2.28515625" style="12" customWidth="1"/>
    <col min="7684" max="7686" width="1.7109375" style="12" customWidth="1"/>
    <col min="7687" max="7687" width="2.28515625" style="12" customWidth="1"/>
    <col min="7688" max="7688" width="1.140625" style="12" customWidth="1"/>
    <col min="7689" max="7689" width="13.140625" style="12" customWidth="1"/>
    <col min="7690" max="7690" width="14.85546875" style="12" customWidth="1"/>
    <col min="7691" max="7691" width="22.7109375" style="12" customWidth="1"/>
    <col min="7692" max="7692" width="21.42578125" style="12" customWidth="1"/>
    <col min="7693" max="7693" width="18.28515625" style="12" customWidth="1"/>
    <col min="7694" max="7694" width="8.7109375" style="12" customWidth="1"/>
    <col min="7695" max="7695" width="6.85546875" style="12"/>
    <col min="7696" max="7696" width="19" style="12" customWidth="1"/>
    <col min="7697" max="7697" width="17.7109375" style="12" bestFit="1" customWidth="1"/>
    <col min="7698" max="7698" width="6.85546875" style="12"/>
    <col min="7699" max="7699" width="18.7109375" style="12" bestFit="1" customWidth="1"/>
    <col min="7700" max="7700" width="18.28515625" style="12" bestFit="1" customWidth="1"/>
    <col min="7701" max="7934" width="6.85546875" style="12"/>
    <col min="7935" max="7935" width="8" style="12" customWidth="1"/>
    <col min="7936" max="7936" width="1.140625" style="12" customWidth="1"/>
    <col min="7937" max="7937" width="7.42578125" style="12" customWidth="1"/>
    <col min="7938" max="7938" width="1.140625" style="12" customWidth="1"/>
    <col min="7939" max="7939" width="2.28515625" style="12" customWidth="1"/>
    <col min="7940" max="7942" width="1.7109375" style="12" customWidth="1"/>
    <col min="7943" max="7943" width="2.28515625" style="12" customWidth="1"/>
    <col min="7944" max="7944" width="1.140625" style="12" customWidth="1"/>
    <col min="7945" max="7945" width="13.140625" style="12" customWidth="1"/>
    <col min="7946" max="7946" width="14.85546875" style="12" customWidth="1"/>
    <col min="7947" max="7947" width="22.7109375" style="12" customWidth="1"/>
    <col min="7948" max="7948" width="21.42578125" style="12" customWidth="1"/>
    <col min="7949" max="7949" width="18.28515625" style="12" customWidth="1"/>
    <col min="7950" max="7950" width="8.7109375" style="12" customWidth="1"/>
    <col min="7951" max="7951" width="6.85546875" style="12"/>
    <col min="7952" max="7952" width="19" style="12" customWidth="1"/>
    <col min="7953" max="7953" width="17.7109375" style="12" bestFit="1" customWidth="1"/>
    <col min="7954" max="7954" width="6.85546875" style="12"/>
    <col min="7955" max="7955" width="18.7109375" style="12" bestFit="1" customWidth="1"/>
    <col min="7956" max="7956" width="18.28515625" style="12" bestFit="1" customWidth="1"/>
    <col min="7957" max="8190" width="6.85546875" style="12"/>
    <col min="8191" max="8191" width="8" style="12" customWidth="1"/>
    <col min="8192" max="8192" width="1.140625" style="12" customWidth="1"/>
    <col min="8193" max="8193" width="7.42578125" style="12" customWidth="1"/>
    <col min="8194" max="8194" width="1.140625" style="12" customWidth="1"/>
    <col min="8195" max="8195" width="2.28515625" style="12" customWidth="1"/>
    <col min="8196" max="8198" width="1.7109375" style="12" customWidth="1"/>
    <col min="8199" max="8199" width="2.28515625" style="12" customWidth="1"/>
    <col min="8200" max="8200" width="1.140625" style="12" customWidth="1"/>
    <col min="8201" max="8201" width="13.140625" style="12" customWidth="1"/>
    <col min="8202" max="8202" width="14.85546875" style="12" customWidth="1"/>
    <col min="8203" max="8203" width="22.7109375" style="12" customWidth="1"/>
    <col min="8204" max="8204" width="21.42578125" style="12" customWidth="1"/>
    <col min="8205" max="8205" width="18.28515625" style="12" customWidth="1"/>
    <col min="8206" max="8206" width="8.7109375" style="12" customWidth="1"/>
    <col min="8207" max="8207" width="6.85546875" style="12"/>
    <col min="8208" max="8208" width="19" style="12" customWidth="1"/>
    <col min="8209" max="8209" width="17.7109375" style="12" bestFit="1" customWidth="1"/>
    <col min="8210" max="8210" width="6.85546875" style="12"/>
    <col min="8211" max="8211" width="18.7109375" style="12" bestFit="1" customWidth="1"/>
    <col min="8212" max="8212" width="18.28515625" style="12" bestFit="1" customWidth="1"/>
    <col min="8213" max="8446" width="6.85546875" style="12"/>
    <col min="8447" max="8447" width="8" style="12" customWidth="1"/>
    <col min="8448" max="8448" width="1.140625" style="12" customWidth="1"/>
    <col min="8449" max="8449" width="7.42578125" style="12" customWidth="1"/>
    <col min="8450" max="8450" width="1.140625" style="12" customWidth="1"/>
    <col min="8451" max="8451" width="2.28515625" style="12" customWidth="1"/>
    <col min="8452" max="8454" width="1.7109375" style="12" customWidth="1"/>
    <col min="8455" max="8455" width="2.28515625" style="12" customWidth="1"/>
    <col min="8456" max="8456" width="1.140625" style="12" customWidth="1"/>
    <col min="8457" max="8457" width="13.140625" style="12" customWidth="1"/>
    <col min="8458" max="8458" width="14.85546875" style="12" customWidth="1"/>
    <col min="8459" max="8459" width="22.7109375" style="12" customWidth="1"/>
    <col min="8460" max="8460" width="21.42578125" style="12" customWidth="1"/>
    <col min="8461" max="8461" width="18.28515625" style="12" customWidth="1"/>
    <col min="8462" max="8462" width="8.7109375" style="12" customWidth="1"/>
    <col min="8463" max="8463" width="6.85546875" style="12"/>
    <col min="8464" max="8464" width="19" style="12" customWidth="1"/>
    <col min="8465" max="8465" width="17.7109375" style="12" bestFit="1" customWidth="1"/>
    <col min="8466" max="8466" width="6.85546875" style="12"/>
    <col min="8467" max="8467" width="18.7109375" style="12" bestFit="1" customWidth="1"/>
    <col min="8468" max="8468" width="18.28515625" style="12" bestFit="1" customWidth="1"/>
    <col min="8469" max="8702" width="6.85546875" style="12"/>
    <col min="8703" max="8703" width="8" style="12" customWidth="1"/>
    <col min="8704" max="8704" width="1.140625" style="12" customWidth="1"/>
    <col min="8705" max="8705" width="7.42578125" style="12" customWidth="1"/>
    <col min="8706" max="8706" width="1.140625" style="12" customWidth="1"/>
    <col min="8707" max="8707" width="2.28515625" style="12" customWidth="1"/>
    <col min="8708" max="8710" width="1.7109375" style="12" customWidth="1"/>
    <col min="8711" max="8711" width="2.28515625" style="12" customWidth="1"/>
    <col min="8712" max="8712" width="1.140625" style="12" customWidth="1"/>
    <col min="8713" max="8713" width="13.140625" style="12" customWidth="1"/>
    <col min="8714" max="8714" width="14.85546875" style="12" customWidth="1"/>
    <col min="8715" max="8715" width="22.7109375" style="12" customWidth="1"/>
    <col min="8716" max="8716" width="21.42578125" style="12" customWidth="1"/>
    <col min="8717" max="8717" width="18.28515625" style="12" customWidth="1"/>
    <col min="8718" max="8718" width="8.7109375" style="12" customWidth="1"/>
    <col min="8719" max="8719" width="6.85546875" style="12"/>
    <col min="8720" max="8720" width="19" style="12" customWidth="1"/>
    <col min="8721" max="8721" width="17.7109375" style="12" bestFit="1" customWidth="1"/>
    <col min="8722" max="8722" width="6.85546875" style="12"/>
    <col min="8723" max="8723" width="18.7109375" style="12" bestFit="1" customWidth="1"/>
    <col min="8724" max="8724" width="18.28515625" style="12" bestFit="1" customWidth="1"/>
    <col min="8725" max="8958" width="6.85546875" style="12"/>
    <col min="8959" max="8959" width="8" style="12" customWidth="1"/>
    <col min="8960" max="8960" width="1.140625" style="12" customWidth="1"/>
    <col min="8961" max="8961" width="7.42578125" style="12" customWidth="1"/>
    <col min="8962" max="8962" width="1.140625" style="12" customWidth="1"/>
    <col min="8963" max="8963" width="2.28515625" style="12" customWidth="1"/>
    <col min="8964" max="8966" width="1.7109375" style="12" customWidth="1"/>
    <col min="8967" max="8967" width="2.28515625" style="12" customWidth="1"/>
    <col min="8968" max="8968" width="1.140625" style="12" customWidth="1"/>
    <col min="8969" max="8969" width="13.140625" style="12" customWidth="1"/>
    <col min="8970" max="8970" width="14.85546875" style="12" customWidth="1"/>
    <col min="8971" max="8971" width="22.7109375" style="12" customWidth="1"/>
    <col min="8972" max="8972" width="21.42578125" style="12" customWidth="1"/>
    <col min="8973" max="8973" width="18.28515625" style="12" customWidth="1"/>
    <col min="8974" max="8974" width="8.7109375" style="12" customWidth="1"/>
    <col min="8975" max="8975" width="6.85546875" style="12"/>
    <col min="8976" max="8976" width="19" style="12" customWidth="1"/>
    <col min="8977" max="8977" width="17.7109375" style="12" bestFit="1" customWidth="1"/>
    <col min="8978" max="8978" width="6.85546875" style="12"/>
    <col min="8979" max="8979" width="18.7109375" style="12" bestFit="1" customWidth="1"/>
    <col min="8980" max="8980" width="18.28515625" style="12" bestFit="1" customWidth="1"/>
    <col min="8981" max="9214" width="6.85546875" style="12"/>
    <col min="9215" max="9215" width="8" style="12" customWidth="1"/>
    <col min="9216" max="9216" width="1.140625" style="12" customWidth="1"/>
    <col min="9217" max="9217" width="7.42578125" style="12" customWidth="1"/>
    <col min="9218" max="9218" width="1.140625" style="12" customWidth="1"/>
    <col min="9219" max="9219" width="2.28515625" style="12" customWidth="1"/>
    <col min="9220" max="9222" width="1.7109375" style="12" customWidth="1"/>
    <col min="9223" max="9223" width="2.28515625" style="12" customWidth="1"/>
    <col min="9224" max="9224" width="1.140625" style="12" customWidth="1"/>
    <col min="9225" max="9225" width="13.140625" style="12" customWidth="1"/>
    <col min="9226" max="9226" width="14.85546875" style="12" customWidth="1"/>
    <col min="9227" max="9227" width="22.7109375" style="12" customWidth="1"/>
    <col min="9228" max="9228" width="21.42578125" style="12" customWidth="1"/>
    <col min="9229" max="9229" width="18.28515625" style="12" customWidth="1"/>
    <col min="9230" max="9230" width="8.7109375" style="12" customWidth="1"/>
    <col min="9231" max="9231" width="6.85546875" style="12"/>
    <col min="9232" max="9232" width="19" style="12" customWidth="1"/>
    <col min="9233" max="9233" width="17.7109375" style="12" bestFit="1" customWidth="1"/>
    <col min="9234" max="9234" width="6.85546875" style="12"/>
    <col min="9235" max="9235" width="18.7109375" style="12" bestFit="1" customWidth="1"/>
    <col min="9236" max="9236" width="18.28515625" style="12" bestFit="1" customWidth="1"/>
    <col min="9237" max="9470" width="6.85546875" style="12"/>
    <col min="9471" max="9471" width="8" style="12" customWidth="1"/>
    <col min="9472" max="9472" width="1.140625" style="12" customWidth="1"/>
    <col min="9473" max="9473" width="7.42578125" style="12" customWidth="1"/>
    <col min="9474" max="9474" width="1.140625" style="12" customWidth="1"/>
    <col min="9475" max="9475" width="2.28515625" style="12" customWidth="1"/>
    <col min="9476" max="9478" width="1.7109375" style="12" customWidth="1"/>
    <col min="9479" max="9479" width="2.28515625" style="12" customWidth="1"/>
    <col min="9480" max="9480" width="1.140625" style="12" customWidth="1"/>
    <col min="9481" max="9481" width="13.140625" style="12" customWidth="1"/>
    <col min="9482" max="9482" width="14.85546875" style="12" customWidth="1"/>
    <col min="9483" max="9483" width="22.7109375" style="12" customWidth="1"/>
    <col min="9484" max="9484" width="21.42578125" style="12" customWidth="1"/>
    <col min="9485" max="9485" width="18.28515625" style="12" customWidth="1"/>
    <col min="9486" max="9486" width="8.7109375" style="12" customWidth="1"/>
    <col min="9487" max="9487" width="6.85546875" style="12"/>
    <col min="9488" max="9488" width="19" style="12" customWidth="1"/>
    <col min="9489" max="9489" width="17.7109375" style="12" bestFit="1" customWidth="1"/>
    <col min="9490" max="9490" width="6.85546875" style="12"/>
    <col min="9491" max="9491" width="18.7109375" style="12" bestFit="1" customWidth="1"/>
    <col min="9492" max="9492" width="18.28515625" style="12" bestFit="1" customWidth="1"/>
    <col min="9493" max="9726" width="6.85546875" style="12"/>
    <col min="9727" max="9727" width="8" style="12" customWidth="1"/>
    <col min="9728" max="9728" width="1.140625" style="12" customWidth="1"/>
    <col min="9729" max="9729" width="7.42578125" style="12" customWidth="1"/>
    <col min="9730" max="9730" width="1.140625" style="12" customWidth="1"/>
    <col min="9731" max="9731" width="2.28515625" style="12" customWidth="1"/>
    <col min="9732" max="9734" width="1.7109375" style="12" customWidth="1"/>
    <col min="9735" max="9735" width="2.28515625" style="12" customWidth="1"/>
    <col min="9736" max="9736" width="1.140625" style="12" customWidth="1"/>
    <col min="9737" max="9737" width="13.140625" style="12" customWidth="1"/>
    <col min="9738" max="9738" width="14.85546875" style="12" customWidth="1"/>
    <col min="9739" max="9739" width="22.7109375" style="12" customWidth="1"/>
    <col min="9740" max="9740" width="21.42578125" style="12" customWidth="1"/>
    <col min="9741" max="9741" width="18.28515625" style="12" customWidth="1"/>
    <col min="9742" max="9742" width="8.7109375" style="12" customWidth="1"/>
    <col min="9743" max="9743" width="6.85546875" style="12"/>
    <col min="9744" max="9744" width="19" style="12" customWidth="1"/>
    <col min="9745" max="9745" width="17.7109375" style="12" bestFit="1" customWidth="1"/>
    <col min="9746" max="9746" width="6.85546875" style="12"/>
    <col min="9747" max="9747" width="18.7109375" style="12" bestFit="1" customWidth="1"/>
    <col min="9748" max="9748" width="18.28515625" style="12" bestFit="1" customWidth="1"/>
    <col min="9749" max="9982" width="6.85546875" style="12"/>
    <col min="9983" max="9983" width="8" style="12" customWidth="1"/>
    <col min="9984" max="9984" width="1.140625" style="12" customWidth="1"/>
    <col min="9985" max="9985" width="7.42578125" style="12" customWidth="1"/>
    <col min="9986" max="9986" width="1.140625" style="12" customWidth="1"/>
    <col min="9987" max="9987" width="2.28515625" style="12" customWidth="1"/>
    <col min="9988" max="9990" width="1.7109375" style="12" customWidth="1"/>
    <col min="9991" max="9991" width="2.28515625" style="12" customWidth="1"/>
    <col min="9992" max="9992" width="1.140625" style="12" customWidth="1"/>
    <col min="9993" max="9993" width="13.140625" style="12" customWidth="1"/>
    <col min="9994" max="9994" width="14.85546875" style="12" customWidth="1"/>
    <col min="9995" max="9995" width="22.7109375" style="12" customWidth="1"/>
    <col min="9996" max="9996" width="21.42578125" style="12" customWidth="1"/>
    <col min="9997" max="9997" width="18.28515625" style="12" customWidth="1"/>
    <col min="9998" max="9998" width="8.7109375" style="12" customWidth="1"/>
    <col min="9999" max="9999" width="6.85546875" style="12"/>
    <col min="10000" max="10000" width="19" style="12" customWidth="1"/>
    <col min="10001" max="10001" width="17.7109375" style="12" bestFit="1" customWidth="1"/>
    <col min="10002" max="10002" width="6.85546875" style="12"/>
    <col min="10003" max="10003" width="18.7109375" style="12" bestFit="1" customWidth="1"/>
    <col min="10004" max="10004" width="18.28515625" style="12" bestFit="1" customWidth="1"/>
    <col min="10005" max="10238" width="6.85546875" style="12"/>
    <col min="10239" max="10239" width="8" style="12" customWidth="1"/>
    <col min="10240" max="10240" width="1.140625" style="12" customWidth="1"/>
    <col min="10241" max="10241" width="7.42578125" style="12" customWidth="1"/>
    <col min="10242" max="10242" width="1.140625" style="12" customWidth="1"/>
    <col min="10243" max="10243" width="2.28515625" style="12" customWidth="1"/>
    <col min="10244" max="10246" width="1.7109375" style="12" customWidth="1"/>
    <col min="10247" max="10247" width="2.28515625" style="12" customWidth="1"/>
    <col min="10248" max="10248" width="1.140625" style="12" customWidth="1"/>
    <col min="10249" max="10249" width="13.140625" style="12" customWidth="1"/>
    <col min="10250" max="10250" width="14.85546875" style="12" customWidth="1"/>
    <col min="10251" max="10251" width="22.7109375" style="12" customWidth="1"/>
    <col min="10252" max="10252" width="21.42578125" style="12" customWidth="1"/>
    <col min="10253" max="10253" width="18.28515625" style="12" customWidth="1"/>
    <col min="10254" max="10254" width="8.7109375" style="12" customWidth="1"/>
    <col min="10255" max="10255" width="6.85546875" style="12"/>
    <col min="10256" max="10256" width="19" style="12" customWidth="1"/>
    <col min="10257" max="10257" width="17.7109375" style="12" bestFit="1" customWidth="1"/>
    <col min="10258" max="10258" width="6.85546875" style="12"/>
    <col min="10259" max="10259" width="18.7109375" style="12" bestFit="1" customWidth="1"/>
    <col min="10260" max="10260" width="18.28515625" style="12" bestFit="1" customWidth="1"/>
    <col min="10261" max="10494" width="6.85546875" style="12"/>
    <col min="10495" max="10495" width="8" style="12" customWidth="1"/>
    <col min="10496" max="10496" width="1.140625" style="12" customWidth="1"/>
    <col min="10497" max="10497" width="7.42578125" style="12" customWidth="1"/>
    <col min="10498" max="10498" width="1.140625" style="12" customWidth="1"/>
    <col min="10499" max="10499" width="2.28515625" style="12" customWidth="1"/>
    <col min="10500" max="10502" width="1.7109375" style="12" customWidth="1"/>
    <col min="10503" max="10503" width="2.28515625" style="12" customWidth="1"/>
    <col min="10504" max="10504" width="1.140625" style="12" customWidth="1"/>
    <col min="10505" max="10505" width="13.140625" style="12" customWidth="1"/>
    <col min="10506" max="10506" width="14.85546875" style="12" customWidth="1"/>
    <col min="10507" max="10507" width="22.7109375" style="12" customWidth="1"/>
    <col min="10508" max="10508" width="21.42578125" style="12" customWidth="1"/>
    <col min="10509" max="10509" width="18.28515625" style="12" customWidth="1"/>
    <col min="10510" max="10510" width="8.7109375" style="12" customWidth="1"/>
    <col min="10511" max="10511" width="6.85546875" style="12"/>
    <col min="10512" max="10512" width="19" style="12" customWidth="1"/>
    <col min="10513" max="10513" width="17.7109375" style="12" bestFit="1" customWidth="1"/>
    <col min="10514" max="10514" width="6.85546875" style="12"/>
    <col min="10515" max="10515" width="18.7109375" style="12" bestFit="1" customWidth="1"/>
    <col min="10516" max="10516" width="18.28515625" style="12" bestFit="1" customWidth="1"/>
    <col min="10517" max="10750" width="6.85546875" style="12"/>
    <col min="10751" max="10751" width="8" style="12" customWidth="1"/>
    <col min="10752" max="10752" width="1.140625" style="12" customWidth="1"/>
    <col min="10753" max="10753" width="7.42578125" style="12" customWidth="1"/>
    <col min="10754" max="10754" width="1.140625" style="12" customWidth="1"/>
    <col min="10755" max="10755" width="2.28515625" style="12" customWidth="1"/>
    <col min="10756" max="10758" width="1.7109375" style="12" customWidth="1"/>
    <col min="10759" max="10759" width="2.28515625" style="12" customWidth="1"/>
    <col min="10760" max="10760" width="1.140625" style="12" customWidth="1"/>
    <col min="10761" max="10761" width="13.140625" style="12" customWidth="1"/>
    <col min="10762" max="10762" width="14.85546875" style="12" customWidth="1"/>
    <col min="10763" max="10763" width="22.7109375" style="12" customWidth="1"/>
    <col min="10764" max="10764" width="21.42578125" style="12" customWidth="1"/>
    <col min="10765" max="10765" width="18.28515625" style="12" customWidth="1"/>
    <col min="10766" max="10766" width="8.7109375" style="12" customWidth="1"/>
    <col min="10767" max="10767" width="6.85546875" style="12"/>
    <col min="10768" max="10768" width="19" style="12" customWidth="1"/>
    <col min="10769" max="10769" width="17.7109375" style="12" bestFit="1" customWidth="1"/>
    <col min="10770" max="10770" width="6.85546875" style="12"/>
    <col min="10771" max="10771" width="18.7109375" style="12" bestFit="1" customWidth="1"/>
    <col min="10772" max="10772" width="18.28515625" style="12" bestFit="1" customWidth="1"/>
    <col min="10773" max="11006" width="6.85546875" style="12"/>
    <col min="11007" max="11007" width="8" style="12" customWidth="1"/>
    <col min="11008" max="11008" width="1.140625" style="12" customWidth="1"/>
    <col min="11009" max="11009" width="7.42578125" style="12" customWidth="1"/>
    <col min="11010" max="11010" width="1.140625" style="12" customWidth="1"/>
    <col min="11011" max="11011" width="2.28515625" style="12" customWidth="1"/>
    <col min="11012" max="11014" width="1.7109375" style="12" customWidth="1"/>
    <col min="11015" max="11015" width="2.28515625" style="12" customWidth="1"/>
    <col min="11016" max="11016" width="1.140625" style="12" customWidth="1"/>
    <col min="11017" max="11017" width="13.140625" style="12" customWidth="1"/>
    <col min="11018" max="11018" width="14.85546875" style="12" customWidth="1"/>
    <col min="11019" max="11019" width="22.7109375" style="12" customWidth="1"/>
    <col min="11020" max="11020" width="21.42578125" style="12" customWidth="1"/>
    <col min="11021" max="11021" width="18.28515625" style="12" customWidth="1"/>
    <col min="11022" max="11022" width="8.7109375" style="12" customWidth="1"/>
    <col min="11023" max="11023" width="6.85546875" style="12"/>
    <col min="11024" max="11024" width="19" style="12" customWidth="1"/>
    <col min="11025" max="11025" width="17.7109375" style="12" bestFit="1" customWidth="1"/>
    <col min="11026" max="11026" width="6.85546875" style="12"/>
    <col min="11027" max="11027" width="18.7109375" style="12" bestFit="1" customWidth="1"/>
    <col min="11028" max="11028" width="18.28515625" style="12" bestFit="1" customWidth="1"/>
    <col min="11029" max="11262" width="6.85546875" style="12"/>
    <col min="11263" max="11263" width="8" style="12" customWidth="1"/>
    <col min="11264" max="11264" width="1.140625" style="12" customWidth="1"/>
    <col min="11265" max="11265" width="7.42578125" style="12" customWidth="1"/>
    <col min="11266" max="11266" width="1.140625" style="12" customWidth="1"/>
    <col min="11267" max="11267" width="2.28515625" style="12" customWidth="1"/>
    <col min="11268" max="11270" width="1.7109375" style="12" customWidth="1"/>
    <col min="11271" max="11271" width="2.28515625" style="12" customWidth="1"/>
    <col min="11272" max="11272" width="1.140625" style="12" customWidth="1"/>
    <col min="11273" max="11273" width="13.140625" style="12" customWidth="1"/>
    <col min="11274" max="11274" width="14.85546875" style="12" customWidth="1"/>
    <col min="11275" max="11275" width="22.7109375" style="12" customWidth="1"/>
    <col min="11276" max="11276" width="21.42578125" style="12" customWidth="1"/>
    <col min="11277" max="11277" width="18.28515625" style="12" customWidth="1"/>
    <col min="11278" max="11278" width="8.7109375" style="12" customWidth="1"/>
    <col min="11279" max="11279" width="6.85546875" style="12"/>
    <col min="11280" max="11280" width="19" style="12" customWidth="1"/>
    <col min="11281" max="11281" width="17.7109375" style="12" bestFit="1" customWidth="1"/>
    <col min="11282" max="11282" width="6.85546875" style="12"/>
    <col min="11283" max="11283" width="18.7109375" style="12" bestFit="1" customWidth="1"/>
    <col min="11284" max="11284" width="18.28515625" style="12" bestFit="1" customWidth="1"/>
    <col min="11285" max="11518" width="6.85546875" style="12"/>
    <col min="11519" max="11519" width="8" style="12" customWidth="1"/>
    <col min="11520" max="11520" width="1.140625" style="12" customWidth="1"/>
    <col min="11521" max="11521" width="7.42578125" style="12" customWidth="1"/>
    <col min="11522" max="11522" width="1.140625" style="12" customWidth="1"/>
    <col min="11523" max="11523" width="2.28515625" style="12" customWidth="1"/>
    <col min="11524" max="11526" width="1.7109375" style="12" customWidth="1"/>
    <col min="11527" max="11527" width="2.28515625" style="12" customWidth="1"/>
    <col min="11528" max="11528" width="1.140625" style="12" customWidth="1"/>
    <col min="11529" max="11529" width="13.140625" style="12" customWidth="1"/>
    <col min="11530" max="11530" width="14.85546875" style="12" customWidth="1"/>
    <col min="11531" max="11531" width="22.7109375" style="12" customWidth="1"/>
    <col min="11532" max="11532" width="21.42578125" style="12" customWidth="1"/>
    <col min="11533" max="11533" width="18.28515625" style="12" customWidth="1"/>
    <col min="11534" max="11534" width="8.7109375" style="12" customWidth="1"/>
    <col min="11535" max="11535" width="6.85546875" style="12"/>
    <col min="11536" max="11536" width="19" style="12" customWidth="1"/>
    <col min="11537" max="11537" width="17.7109375" style="12" bestFit="1" customWidth="1"/>
    <col min="11538" max="11538" width="6.85546875" style="12"/>
    <col min="11539" max="11539" width="18.7109375" style="12" bestFit="1" customWidth="1"/>
    <col min="11540" max="11540" width="18.28515625" style="12" bestFit="1" customWidth="1"/>
    <col min="11541" max="11774" width="6.85546875" style="12"/>
    <col min="11775" max="11775" width="8" style="12" customWidth="1"/>
    <col min="11776" max="11776" width="1.140625" style="12" customWidth="1"/>
    <col min="11777" max="11777" width="7.42578125" style="12" customWidth="1"/>
    <col min="11778" max="11778" width="1.140625" style="12" customWidth="1"/>
    <col min="11779" max="11779" width="2.28515625" style="12" customWidth="1"/>
    <col min="11780" max="11782" width="1.7109375" style="12" customWidth="1"/>
    <col min="11783" max="11783" width="2.28515625" style="12" customWidth="1"/>
    <col min="11784" max="11784" width="1.140625" style="12" customWidth="1"/>
    <col min="11785" max="11785" width="13.140625" style="12" customWidth="1"/>
    <col min="11786" max="11786" width="14.85546875" style="12" customWidth="1"/>
    <col min="11787" max="11787" width="22.7109375" style="12" customWidth="1"/>
    <col min="11788" max="11788" width="21.42578125" style="12" customWidth="1"/>
    <col min="11789" max="11789" width="18.28515625" style="12" customWidth="1"/>
    <col min="11790" max="11790" width="8.7109375" style="12" customWidth="1"/>
    <col min="11791" max="11791" width="6.85546875" style="12"/>
    <col min="11792" max="11792" width="19" style="12" customWidth="1"/>
    <col min="11793" max="11793" width="17.7109375" style="12" bestFit="1" customWidth="1"/>
    <col min="11794" max="11794" width="6.85546875" style="12"/>
    <col min="11795" max="11795" width="18.7109375" style="12" bestFit="1" customWidth="1"/>
    <col min="11796" max="11796" width="18.28515625" style="12" bestFit="1" customWidth="1"/>
    <col min="11797" max="12030" width="6.85546875" style="12"/>
    <col min="12031" max="12031" width="8" style="12" customWidth="1"/>
    <col min="12032" max="12032" width="1.140625" style="12" customWidth="1"/>
    <col min="12033" max="12033" width="7.42578125" style="12" customWidth="1"/>
    <col min="12034" max="12034" width="1.140625" style="12" customWidth="1"/>
    <col min="12035" max="12035" width="2.28515625" style="12" customWidth="1"/>
    <col min="12036" max="12038" width="1.7109375" style="12" customWidth="1"/>
    <col min="12039" max="12039" width="2.28515625" style="12" customWidth="1"/>
    <col min="12040" max="12040" width="1.140625" style="12" customWidth="1"/>
    <col min="12041" max="12041" width="13.140625" style="12" customWidth="1"/>
    <col min="12042" max="12042" width="14.85546875" style="12" customWidth="1"/>
    <col min="12043" max="12043" width="22.7109375" style="12" customWidth="1"/>
    <col min="12044" max="12044" width="21.42578125" style="12" customWidth="1"/>
    <col min="12045" max="12045" width="18.28515625" style="12" customWidth="1"/>
    <col min="12046" max="12046" width="8.7109375" style="12" customWidth="1"/>
    <col min="12047" max="12047" width="6.85546875" style="12"/>
    <col min="12048" max="12048" width="19" style="12" customWidth="1"/>
    <col min="12049" max="12049" width="17.7109375" style="12" bestFit="1" customWidth="1"/>
    <col min="12050" max="12050" width="6.85546875" style="12"/>
    <col min="12051" max="12051" width="18.7109375" style="12" bestFit="1" customWidth="1"/>
    <col min="12052" max="12052" width="18.28515625" style="12" bestFit="1" customWidth="1"/>
    <col min="12053" max="12286" width="6.85546875" style="12"/>
    <col min="12287" max="12287" width="8" style="12" customWidth="1"/>
    <col min="12288" max="12288" width="1.140625" style="12" customWidth="1"/>
    <col min="12289" max="12289" width="7.42578125" style="12" customWidth="1"/>
    <col min="12290" max="12290" width="1.140625" style="12" customWidth="1"/>
    <col min="12291" max="12291" width="2.28515625" style="12" customWidth="1"/>
    <col min="12292" max="12294" width="1.7109375" style="12" customWidth="1"/>
    <col min="12295" max="12295" width="2.28515625" style="12" customWidth="1"/>
    <col min="12296" max="12296" width="1.140625" style="12" customWidth="1"/>
    <col min="12297" max="12297" width="13.140625" style="12" customWidth="1"/>
    <col min="12298" max="12298" width="14.85546875" style="12" customWidth="1"/>
    <col min="12299" max="12299" width="22.7109375" style="12" customWidth="1"/>
    <col min="12300" max="12300" width="21.42578125" style="12" customWidth="1"/>
    <col min="12301" max="12301" width="18.28515625" style="12" customWidth="1"/>
    <col min="12302" max="12302" width="8.7109375" style="12" customWidth="1"/>
    <col min="12303" max="12303" width="6.85546875" style="12"/>
    <col min="12304" max="12304" width="19" style="12" customWidth="1"/>
    <col min="12305" max="12305" width="17.7109375" style="12" bestFit="1" customWidth="1"/>
    <col min="12306" max="12306" width="6.85546875" style="12"/>
    <col min="12307" max="12307" width="18.7109375" style="12" bestFit="1" customWidth="1"/>
    <col min="12308" max="12308" width="18.28515625" style="12" bestFit="1" customWidth="1"/>
    <col min="12309" max="12542" width="6.85546875" style="12"/>
    <col min="12543" max="12543" width="8" style="12" customWidth="1"/>
    <col min="12544" max="12544" width="1.140625" style="12" customWidth="1"/>
    <col min="12545" max="12545" width="7.42578125" style="12" customWidth="1"/>
    <col min="12546" max="12546" width="1.140625" style="12" customWidth="1"/>
    <col min="12547" max="12547" width="2.28515625" style="12" customWidth="1"/>
    <col min="12548" max="12550" width="1.7109375" style="12" customWidth="1"/>
    <col min="12551" max="12551" width="2.28515625" style="12" customWidth="1"/>
    <col min="12552" max="12552" width="1.140625" style="12" customWidth="1"/>
    <col min="12553" max="12553" width="13.140625" style="12" customWidth="1"/>
    <col min="12554" max="12554" width="14.85546875" style="12" customWidth="1"/>
    <col min="12555" max="12555" width="22.7109375" style="12" customWidth="1"/>
    <col min="12556" max="12556" width="21.42578125" style="12" customWidth="1"/>
    <col min="12557" max="12557" width="18.28515625" style="12" customWidth="1"/>
    <col min="12558" max="12558" width="8.7109375" style="12" customWidth="1"/>
    <col min="12559" max="12559" width="6.85546875" style="12"/>
    <col min="12560" max="12560" width="19" style="12" customWidth="1"/>
    <col min="12561" max="12561" width="17.7109375" style="12" bestFit="1" customWidth="1"/>
    <col min="12562" max="12562" width="6.85546875" style="12"/>
    <col min="12563" max="12563" width="18.7109375" style="12" bestFit="1" customWidth="1"/>
    <col min="12564" max="12564" width="18.28515625" style="12" bestFit="1" customWidth="1"/>
    <col min="12565" max="12798" width="6.85546875" style="12"/>
    <col min="12799" max="12799" width="8" style="12" customWidth="1"/>
    <col min="12800" max="12800" width="1.140625" style="12" customWidth="1"/>
    <col min="12801" max="12801" width="7.42578125" style="12" customWidth="1"/>
    <col min="12802" max="12802" width="1.140625" style="12" customWidth="1"/>
    <col min="12803" max="12803" width="2.28515625" style="12" customWidth="1"/>
    <col min="12804" max="12806" width="1.7109375" style="12" customWidth="1"/>
    <col min="12807" max="12807" width="2.28515625" style="12" customWidth="1"/>
    <col min="12808" max="12808" width="1.140625" style="12" customWidth="1"/>
    <col min="12809" max="12809" width="13.140625" style="12" customWidth="1"/>
    <col min="12810" max="12810" width="14.85546875" style="12" customWidth="1"/>
    <col min="12811" max="12811" width="22.7109375" style="12" customWidth="1"/>
    <col min="12812" max="12812" width="21.42578125" style="12" customWidth="1"/>
    <col min="12813" max="12813" width="18.28515625" style="12" customWidth="1"/>
    <col min="12814" max="12814" width="8.7109375" style="12" customWidth="1"/>
    <col min="12815" max="12815" width="6.85546875" style="12"/>
    <col min="12816" max="12816" width="19" style="12" customWidth="1"/>
    <col min="12817" max="12817" width="17.7109375" style="12" bestFit="1" customWidth="1"/>
    <col min="12818" max="12818" width="6.85546875" style="12"/>
    <col min="12819" max="12819" width="18.7109375" style="12" bestFit="1" customWidth="1"/>
    <col min="12820" max="12820" width="18.28515625" style="12" bestFit="1" customWidth="1"/>
    <col min="12821" max="13054" width="6.85546875" style="12"/>
    <col min="13055" max="13055" width="8" style="12" customWidth="1"/>
    <col min="13056" max="13056" width="1.140625" style="12" customWidth="1"/>
    <col min="13057" max="13057" width="7.42578125" style="12" customWidth="1"/>
    <col min="13058" max="13058" width="1.140625" style="12" customWidth="1"/>
    <col min="13059" max="13059" width="2.28515625" style="12" customWidth="1"/>
    <col min="13060" max="13062" width="1.7109375" style="12" customWidth="1"/>
    <col min="13063" max="13063" width="2.28515625" style="12" customWidth="1"/>
    <col min="13064" max="13064" width="1.140625" style="12" customWidth="1"/>
    <col min="13065" max="13065" width="13.140625" style="12" customWidth="1"/>
    <col min="13066" max="13066" width="14.85546875" style="12" customWidth="1"/>
    <col min="13067" max="13067" width="22.7109375" style="12" customWidth="1"/>
    <col min="13068" max="13068" width="21.42578125" style="12" customWidth="1"/>
    <col min="13069" max="13069" width="18.28515625" style="12" customWidth="1"/>
    <col min="13070" max="13070" width="8.7109375" style="12" customWidth="1"/>
    <col min="13071" max="13071" width="6.85546875" style="12"/>
    <col min="13072" max="13072" width="19" style="12" customWidth="1"/>
    <col min="13073" max="13073" width="17.7109375" style="12" bestFit="1" customWidth="1"/>
    <col min="13074" max="13074" width="6.85546875" style="12"/>
    <col min="13075" max="13075" width="18.7109375" style="12" bestFit="1" customWidth="1"/>
    <col min="13076" max="13076" width="18.28515625" style="12" bestFit="1" customWidth="1"/>
    <col min="13077" max="13310" width="6.85546875" style="12"/>
    <col min="13311" max="13311" width="8" style="12" customWidth="1"/>
    <col min="13312" max="13312" width="1.140625" style="12" customWidth="1"/>
    <col min="13313" max="13313" width="7.42578125" style="12" customWidth="1"/>
    <col min="13314" max="13314" width="1.140625" style="12" customWidth="1"/>
    <col min="13315" max="13315" width="2.28515625" style="12" customWidth="1"/>
    <col min="13316" max="13318" width="1.7109375" style="12" customWidth="1"/>
    <col min="13319" max="13319" width="2.28515625" style="12" customWidth="1"/>
    <col min="13320" max="13320" width="1.140625" style="12" customWidth="1"/>
    <col min="13321" max="13321" width="13.140625" style="12" customWidth="1"/>
    <col min="13322" max="13322" width="14.85546875" style="12" customWidth="1"/>
    <col min="13323" max="13323" width="22.7109375" style="12" customWidth="1"/>
    <col min="13324" max="13324" width="21.42578125" style="12" customWidth="1"/>
    <col min="13325" max="13325" width="18.28515625" style="12" customWidth="1"/>
    <col min="13326" max="13326" width="8.7109375" style="12" customWidth="1"/>
    <col min="13327" max="13327" width="6.85546875" style="12"/>
    <col min="13328" max="13328" width="19" style="12" customWidth="1"/>
    <col min="13329" max="13329" width="17.7109375" style="12" bestFit="1" customWidth="1"/>
    <col min="13330" max="13330" width="6.85546875" style="12"/>
    <col min="13331" max="13331" width="18.7109375" style="12" bestFit="1" customWidth="1"/>
    <col min="13332" max="13332" width="18.28515625" style="12" bestFit="1" customWidth="1"/>
    <col min="13333" max="13566" width="6.85546875" style="12"/>
    <col min="13567" max="13567" width="8" style="12" customWidth="1"/>
    <col min="13568" max="13568" width="1.140625" style="12" customWidth="1"/>
    <col min="13569" max="13569" width="7.42578125" style="12" customWidth="1"/>
    <col min="13570" max="13570" width="1.140625" style="12" customWidth="1"/>
    <col min="13571" max="13571" width="2.28515625" style="12" customWidth="1"/>
    <col min="13572" max="13574" width="1.7109375" style="12" customWidth="1"/>
    <col min="13575" max="13575" width="2.28515625" style="12" customWidth="1"/>
    <col min="13576" max="13576" width="1.140625" style="12" customWidth="1"/>
    <col min="13577" max="13577" width="13.140625" style="12" customWidth="1"/>
    <col min="13578" max="13578" width="14.85546875" style="12" customWidth="1"/>
    <col min="13579" max="13579" width="22.7109375" style="12" customWidth="1"/>
    <col min="13580" max="13580" width="21.42578125" style="12" customWidth="1"/>
    <col min="13581" max="13581" width="18.28515625" style="12" customWidth="1"/>
    <col min="13582" max="13582" width="8.7109375" style="12" customWidth="1"/>
    <col min="13583" max="13583" width="6.85546875" style="12"/>
    <col min="13584" max="13584" width="19" style="12" customWidth="1"/>
    <col min="13585" max="13585" width="17.7109375" style="12" bestFit="1" customWidth="1"/>
    <col min="13586" max="13586" width="6.85546875" style="12"/>
    <col min="13587" max="13587" width="18.7109375" style="12" bestFit="1" customWidth="1"/>
    <col min="13588" max="13588" width="18.28515625" style="12" bestFit="1" customWidth="1"/>
    <col min="13589" max="13822" width="6.85546875" style="12"/>
    <col min="13823" max="13823" width="8" style="12" customWidth="1"/>
    <col min="13824" max="13824" width="1.140625" style="12" customWidth="1"/>
    <col min="13825" max="13825" width="7.42578125" style="12" customWidth="1"/>
    <col min="13826" max="13826" width="1.140625" style="12" customWidth="1"/>
    <col min="13827" max="13827" width="2.28515625" style="12" customWidth="1"/>
    <col min="13828" max="13830" width="1.7109375" style="12" customWidth="1"/>
    <col min="13831" max="13831" width="2.28515625" style="12" customWidth="1"/>
    <col min="13832" max="13832" width="1.140625" style="12" customWidth="1"/>
    <col min="13833" max="13833" width="13.140625" style="12" customWidth="1"/>
    <col min="13834" max="13834" width="14.85546875" style="12" customWidth="1"/>
    <col min="13835" max="13835" width="22.7109375" style="12" customWidth="1"/>
    <col min="13836" max="13836" width="21.42578125" style="12" customWidth="1"/>
    <col min="13837" max="13837" width="18.28515625" style="12" customWidth="1"/>
    <col min="13838" max="13838" width="8.7109375" style="12" customWidth="1"/>
    <col min="13839" max="13839" width="6.85546875" style="12"/>
    <col min="13840" max="13840" width="19" style="12" customWidth="1"/>
    <col min="13841" max="13841" width="17.7109375" style="12" bestFit="1" customWidth="1"/>
    <col min="13842" max="13842" width="6.85546875" style="12"/>
    <col min="13843" max="13843" width="18.7109375" style="12" bestFit="1" customWidth="1"/>
    <col min="13844" max="13844" width="18.28515625" style="12" bestFit="1" customWidth="1"/>
    <col min="13845" max="14078" width="6.85546875" style="12"/>
    <col min="14079" max="14079" width="8" style="12" customWidth="1"/>
    <col min="14080" max="14080" width="1.140625" style="12" customWidth="1"/>
    <col min="14081" max="14081" width="7.42578125" style="12" customWidth="1"/>
    <col min="14082" max="14082" width="1.140625" style="12" customWidth="1"/>
    <col min="14083" max="14083" width="2.28515625" style="12" customWidth="1"/>
    <col min="14084" max="14086" width="1.7109375" style="12" customWidth="1"/>
    <col min="14087" max="14087" width="2.28515625" style="12" customWidth="1"/>
    <col min="14088" max="14088" width="1.140625" style="12" customWidth="1"/>
    <col min="14089" max="14089" width="13.140625" style="12" customWidth="1"/>
    <col min="14090" max="14090" width="14.85546875" style="12" customWidth="1"/>
    <col min="14091" max="14091" width="22.7109375" style="12" customWidth="1"/>
    <col min="14092" max="14092" width="21.42578125" style="12" customWidth="1"/>
    <col min="14093" max="14093" width="18.28515625" style="12" customWidth="1"/>
    <col min="14094" max="14094" width="8.7109375" style="12" customWidth="1"/>
    <col min="14095" max="14095" width="6.85546875" style="12"/>
    <col min="14096" max="14096" width="19" style="12" customWidth="1"/>
    <col min="14097" max="14097" width="17.7109375" style="12" bestFit="1" customWidth="1"/>
    <col min="14098" max="14098" width="6.85546875" style="12"/>
    <col min="14099" max="14099" width="18.7109375" style="12" bestFit="1" customWidth="1"/>
    <col min="14100" max="14100" width="18.28515625" style="12" bestFit="1" customWidth="1"/>
    <col min="14101" max="14334" width="6.85546875" style="12"/>
    <col min="14335" max="14335" width="8" style="12" customWidth="1"/>
    <col min="14336" max="14336" width="1.140625" style="12" customWidth="1"/>
    <col min="14337" max="14337" width="7.42578125" style="12" customWidth="1"/>
    <col min="14338" max="14338" width="1.140625" style="12" customWidth="1"/>
    <col min="14339" max="14339" width="2.28515625" style="12" customWidth="1"/>
    <col min="14340" max="14342" width="1.7109375" style="12" customWidth="1"/>
    <col min="14343" max="14343" width="2.28515625" style="12" customWidth="1"/>
    <col min="14344" max="14344" width="1.140625" style="12" customWidth="1"/>
    <col min="14345" max="14345" width="13.140625" style="12" customWidth="1"/>
    <col min="14346" max="14346" width="14.85546875" style="12" customWidth="1"/>
    <col min="14347" max="14347" width="22.7109375" style="12" customWidth="1"/>
    <col min="14348" max="14348" width="21.42578125" style="12" customWidth="1"/>
    <col min="14349" max="14349" width="18.28515625" style="12" customWidth="1"/>
    <col min="14350" max="14350" width="8.7109375" style="12" customWidth="1"/>
    <col min="14351" max="14351" width="6.85546875" style="12"/>
    <col min="14352" max="14352" width="19" style="12" customWidth="1"/>
    <col min="14353" max="14353" width="17.7109375" style="12" bestFit="1" customWidth="1"/>
    <col min="14354" max="14354" width="6.85546875" style="12"/>
    <col min="14355" max="14355" width="18.7109375" style="12" bestFit="1" customWidth="1"/>
    <col min="14356" max="14356" width="18.28515625" style="12" bestFit="1" customWidth="1"/>
    <col min="14357" max="14590" width="6.85546875" style="12"/>
    <col min="14591" max="14591" width="8" style="12" customWidth="1"/>
    <col min="14592" max="14592" width="1.140625" style="12" customWidth="1"/>
    <col min="14593" max="14593" width="7.42578125" style="12" customWidth="1"/>
    <col min="14594" max="14594" width="1.140625" style="12" customWidth="1"/>
    <col min="14595" max="14595" width="2.28515625" style="12" customWidth="1"/>
    <col min="14596" max="14598" width="1.7109375" style="12" customWidth="1"/>
    <col min="14599" max="14599" width="2.28515625" style="12" customWidth="1"/>
    <col min="14600" max="14600" width="1.140625" style="12" customWidth="1"/>
    <col min="14601" max="14601" width="13.140625" style="12" customWidth="1"/>
    <col min="14602" max="14602" width="14.85546875" style="12" customWidth="1"/>
    <col min="14603" max="14603" width="22.7109375" style="12" customWidth="1"/>
    <col min="14604" max="14604" width="21.42578125" style="12" customWidth="1"/>
    <col min="14605" max="14605" width="18.28515625" style="12" customWidth="1"/>
    <col min="14606" max="14606" width="8.7109375" style="12" customWidth="1"/>
    <col min="14607" max="14607" width="6.85546875" style="12"/>
    <col min="14608" max="14608" width="19" style="12" customWidth="1"/>
    <col min="14609" max="14609" width="17.7109375" style="12" bestFit="1" customWidth="1"/>
    <col min="14610" max="14610" width="6.85546875" style="12"/>
    <col min="14611" max="14611" width="18.7109375" style="12" bestFit="1" customWidth="1"/>
    <col min="14612" max="14612" width="18.28515625" style="12" bestFit="1" customWidth="1"/>
    <col min="14613" max="14846" width="6.85546875" style="12"/>
    <col min="14847" max="14847" width="8" style="12" customWidth="1"/>
    <col min="14848" max="14848" width="1.140625" style="12" customWidth="1"/>
    <col min="14849" max="14849" width="7.42578125" style="12" customWidth="1"/>
    <col min="14850" max="14850" width="1.140625" style="12" customWidth="1"/>
    <col min="14851" max="14851" width="2.28515625" style="12" customWidth="1"/>
    <col min="14852" max="14854" width="1.7109375" style="12" customWidth="1"/>
    <col min="14855" max="14855" width="2.28515625" style="12" customWidth="1"/>
    <col min="14856" max="14856" width="1.140625" style="12" customWidth="1"/>
    <col min="14857" max="14857" width="13.140625" style="12" customWidth="1"/>
    <col min="14858" max="14858" width="14.85546875" style="12" customWidth="1"/>
    <col min="14859" max="14859" width="22.7109375" style="12" customWidth="1"/>
    <col min="14860" max="14860" width="21.42578125" style="12" customWidth="1"/>
    <col min="14861" max="14861" width="18.28515625" style="12" customWidth="1"/>
    <col min="14862" max="14862" width="8.7109375" style="12" customWidth="1"/>
    <col min="14863" max="14863" width="6.85546875" style="12"/>
    <col min="14864" max="14864" width="19" style="12" customWidth="1"/>
    <col min="14865" max="14865" width="17.7109375" style="12" bestFit="1" customWidth="1"/>
    <col min="14866" max="14866" width="6.85546875" style="12"/>
    <col min="14867" max="14867" width="18.7109375" style="12" bestFit="1" customWidth="1"/>
    <col min="14868" max="14868" width="18.28515625" style="12" bestFit="1" customWidth="1"/>
    <col min="14869" max="15102" width="6.85546875" style="12"/>
    <col min="15103" max="15103" width="8" style="12" customWidth="1"/>
    <col min="15104" max="15104" width="1.140625" style="12" customWidth="1"/>
    <col min="15105" max="15105" width="7.42578125" style="12" customWidth="1"/>
    <col min="15106" max="15106" width="1.140625" style="12" customWidth="1"/>
    <col min="15107" max="15107" width="2.28515625" style="12" customWidth="1"/>
    <col min="15108" max="15110" width="1.7109375" style="12" customWidth="1"/>
    <col min="15111" max="15111" width="2.28515625" style="12" customWidth="1"/>
    <col min="15112" max="15112" width="1.140625" style="12" customWidth="1"/>
    <col min="15113" max="15113" width="13.140625" style="12" customWidth="1"/>
    <col min="15114" max="15114" width="14.85546875" style="12" customWidth="1"/>
    <col min="15115" max="15115" width="22.7109375" style="12" customWidth="1"/>
    <col min="15116" max="15116" width="21.42578125" style="12" customWidth="1"/>
    <col min="15117" max="15117" width="18.28515625" style="12" customWidth="1"/>
    <col min="15118" max="15118" width="8.7109375" style="12" customWidth="1"/>
    <col min="15119" max="15119" width="6.85546875" style="12"/>
    <col min="15120" max="15120" width="19" style="12" customWidth="1"/>
    <col min="15121" max="15121" width="17.7109375" style="12" bestFit="1" customWidth="1"/>
    <col min="15122" max="15122" width="6.85546875" style="12"/>
    <col min="15123" max="15123" width="18.7109375" style="12" bestFit="1" customWidth="1"/>
    <col min="15124" max="15124" width="18.28515625" style="12" bestFit="1" customWidth="1"/>
    <col min="15125" max="15358" width="6.85546875" style="12"/>
    <col min="15359" max="15359" width="8" style="12" customWidth="1"/>
    <col min="15360" max="15360" width="1.140625" style="12" customWidth="1"/>
    <col min="15361" max="15361" width="7.42578125" style="12" customWidth="1"/>
    <col min="15362" max="15362" width="1.140625" style="12" customWidth="1"/>
    <col min="15363" max="15363" width="2.28515625" style="12" customWidth="1"/>
    <col min="15364" max="15366" width="1.7109375" style="12" customWidth="1"/>
    <col min="15367" max="15367" width="2.28515625" style="12" customWidth="1"/>
    <col min="15368" max="15368" width="1.140625" style="12" customWidth="1"/>
    <col min="15369" max="15369" width="13.140625" style="12" customWidth="1"/>
    <col min="15370" max="15370" width="14.85546875" style="12" customWidth="1"/>
    <col min="15371" max="15371" width="22.7109375" style="12" customWidth="1"/>
    <col min="15372" max="15372" width="21.42578125" style="12" customWidth="1"/>
    <col min="15373" max="15373" width="18.28515625" style="12" customWidth="1"/>
    <col min="15374" max="15374" width="8.7109375" style="12" customWidth="1"/>
    <col min="15375" max="15375" width="6.85546875" style="12"/>
    <col min="15376" max="15376" width="19" style="12" customWidth="1"/>
    <col min="15377" max="15377" width="17.7109375" style="12" bestFit="1" customWidth="1"/>
    <col min="15378" max="15378" width="6.85546875" style="12"/>
    <col min="15379" max="15379" width="18.7109375" style="12" bestFit="1" customWidth="1"/>
    <col min="15380" max="15380" width="18.28515625" style="12" bestFit="1" customWidth="1"/>
    <col min="15381" max="15614" width="6.85546875" style="12"/>
    <col min="15615" max="15615" width="8" style="12" customWidth="1"/>
    <col min="15616" max="15616" width="1.140625" style="12" customWidth="1"/>
    <col min="15617" max="15617" width="7.42578125" style="12" customWidth="1"/>
    <col min="15618" max="15618" width="1.140625" style="12" customWidth="1"/>
    <col min="15619" max="15619" width="2.28515625" style="12" customWidth="1"/>
    <col min="15620" max="15622" width="1.7109375" style="12" customWidth="1"/>
    <col min="15623" max="15623" width="2.28515625" style="12" customWidth="1"/>
    <col min="15624" max="15624" width="1.140625" style="12" customWidth="1"/>
    <col min="15625" max="15625" width="13.140625" style="12" customWidth="1"/>
    <col min="15626" max="15626" width="14.85546875" style="12" customWidth="1"/>
    <col min="15627" max="15627" width="22.7109375" style="12" customWidth="1"/>
    <col min="15628" max="15628" width="21.42578125" style="12" customWidth="1"/>
    <col min="15629" max="15629" width="18.28515625" style="12" customWidth="1"/>
    <col min="15630" max="15630" width="8.7109375" style="12" customWidth="1"/>
    <col min="15631" max="15631" width="6.85546875" style="12"/>
    <col min="15632" max="15632" width="19" style="12" customWidth="1"/>
    <col min="15633" max="15633" width="17.7109375" style="12" bestFit="1" customWidth="1"/>
    <col min="15634" max="15634" width="6.85546875" style="12"/>
    <col min="15635" max="15635" width="18.7109375" style="12" bestFit="1" customWidth="1"/>
    <col min="15636" max="15636" width="18.28515625" style="12" bestFit="1" customWidth="1"/>
    <col min="15637" max="15870" width="6.85546875" style="12"/>
    <col min="15871" max="15871" width="8" style="12" customWidth="1"/>
    <col min="15872" max="15872" width="1.140625" style="12" customWidth="1"/>
    <col min="15873" max="15873" width="7.42578125" style="12" customWidth="1"/>
    <col min="15874" max="15874" width="1.140625" style="12" customWidth="1"/>
    <col min="15875" max="15875" width="2.28515625" style="12" customWidth="1"/>
    <col min="15876" max="15878" width="1.7109375" style="12" customWidth="1"/>
    <col min="15879" max="15879" width="2.28515625" style="12" customWidth="1"/>
    <col min="15880" max="15880" width="1.140625" style="12" customWidth="1"/>
    <col min="15881" max="15881" width="13.140625" style="12" customWidth="1"/>
    <col min="15882" max="15882" width="14.85546875" style="12" customWidth="1"/>
    <col min="15883" max="15883" width="22.7109375" style="12" customWidth="1"/>
    <col min="15884" max="15884" width="21.42578125" style="12" customWidth="1"/>
    <col min="15885" max="15885" width="18.28515625" style="12" customWidth="1"/>
    <col min="15886" max="15886" width="8.7109375" style="12" customWidth="1"/>
    <col min="15887" max="15887" width="6.85546875" style="12"/>
    <col min="15888" max="15888" width="19" style="12" customWidth="1"/>
    <col min="15889" max="15889" width="17.7109375" style="12" bestFit="1" customWidth="1"/>
    <col min="15890" max="15890" width="6.85546875" style="12"/>
    <col min="15891" max="15891" width="18.7109375" style="12" bestFit="1" customWidth="1"/>
    <col min="15892" max="15892" width="18.28515625" style="12" bestFit="1" customWidth="1"/>
    <col min="15893" max="16126" width="6.85546875" style="12"/>
    <col min="16127" max="16127" width="8" style="12" customWidth="1"/>
    <col min="16128" max="16128" width="1.140625" style="12" customWidth="1"/>
    <col min="16129" max="16129" width="7.42578125" style="12" customWidth="1"/>
    <col min="16130" max="16130" width="1.140625" style="12" customWidth="1"/>
    <col min="16131" max="16131" width="2.28515625" style="12" customWidth="1"/>
    <col min="16132" max="16134" width="1.7109375" style="12" customWidth="1"/>
    <col min="16135" max="16135" width="2.28515625" style="12" customWidth="1"/>
    <col min="16136" max="16136" width="1.140625" style="12" customWidth="1"/>
    <col min="16137" max="16137" width="13.140625" style="12" customWidth="1"/>
    <col min="16138" max="16138" width="14.85546875" style="12" customWidth="1"/>
    <col min="16139" max="16139" width="22.7109375" style="12" customWidth="1"/>
    <col min="16140" max="16140" width="21.42578125" style="12" customWidth="1"/>
    <col min="16141" max="16141" width="18.28515625" style="12" customWidth="1"/>
    <col min="16142" max="16142" width="8.7109375" style="12" customWidth="1"/>
    <col min="16143" max="16143" width="6.85546875" style="12"/>
    <col min="16144" max="16144" width="19" style="12" customWidth="1"/>
    <col min="16145" max="16145" width="17.7109375" style="12" bestFit="1" customWidth="1"/>
    <col min="16146" max="16146" width="6.85546875" style="12"/>
    <col min="16147" max="16147" width="18.7109375" style="12" bestFit="1" customWidth="1"/>
    <col min="16148" max="16148" width="18.28515625" style="12" bestFit="1" customWidth="1"/>
    <col min="16149" max="16384" width="6.85546875" style="12"/>
  </cols>
  <sheetData>
    <row r="1" spans="1:27" ht="15" customHeight="1" x14ac:dyDescent="0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27" ht="15" customHeight="1" x14ac:dyDescent="0.25">
      <c r="A2" s="203" t="s">
        <v>38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27" ht="15" customHeight="1" x14ac:dyDescent="0.25">
      <c r="A3" s="203" t="s">
        <v>97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27" ht="21" customHeight="1" x14ac:dyDescent="0.25">
      <c r="A4" s="204" t="s">
        <v>33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27" ht="15" customHeight="1" x14ac:dyDescent="0.25">
      <c r="A5" s="205" t="s">
        <v>154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27" x14ac:dyDescent="0.25">
      <c r="T6" s="15"/>
      <c r="U6" s="15"/>
      <c r="V6" s="15"/>
      <c r="W6" s="15"/>
      <c r="X6" s="15"/>
      <c r="Y6" s="15"/>
      <c r="Z6" s="15"/>
      <c r="AA6" s="15"/>
    </row>
    <row r="7" spans="1:27" ht="25.5" x14ac:dyDescent="0.25">
      <c r="A7" s="77" t="s">
        <v>1</v>
      </c>
      <c r="B7" s="78"/>
      <c r="C7" s="206" t="s">
        <v>2</v>
      </c>
      <c r="D7" s="206"/>
      <c r="E7" s="206"/>
      <c r="F7" s="206"/>
      <c r="G7" s="206"/>
      <c r="H7" s="206"/>
      <c r="I7" s="206"/>
      <c r="J7" s="207"/>
      <c r="K7" s="79" t="s">
        <v>95</v>
      </c>
      <c r="L7" s="80" t="s">
        <v>96</v>
      </c>
      <c r="M7" s="81" t="s">
        <v>39</v>
      </c>
      <c r="N7" s="82" t="s">
        <v>3</v>
      </c>
    </row>
    <row r="8" spans="1:27" x14ac:dyDescent="0.25">
      <c r="A8" s="73">
        <v>4</v>
      </c>
      <c r="B8" s="74"/>
      <c r="C8" s="208" t="s">
        <v>30</v>
      </c>
      <c r="D8" s="208"/>
      <c r="E8" s="208"/>
      <c r="F8" s="208"/>
      <c r="G8" s="208"/>
      <c r="H8" s="208"/>
      <c r="I8" s="75"/>
      <c r="J8" s="76"/>
      <c r="K8" s="5"/>
      <c r="L8" s="168"/>
      <c r="M8" s="26"/>
      <c r="N8" s="6"/>
    </row>
    <row r="9" spans="1:27" x14ac:dyDescent="0.25">
      <c r="A9" s="73">
        <v>4.0999999999999996</v>
      </c>
      <c r="B9" s="74"/>
      <c r="C9" s="75"/>
      <c r="D9" s="209" t="s">
        <v>31</v>
      </c>
      <c r="E9" s="209"/>
      <c r="F9" s="209"/>
      <c r="G9" s="209"/>
      <c r="H9" s="209"/>
      <c r="I9" s="75"/>
      <c r="J9" s="76"/>
      <c r="K9" s="5"/>
      <c r="L9" s="169"/>
      <c r="M9" s="26"/>
      <c r="N9" s="6"/>
    </row>
    <row r="10" spans="1:27" ht="15" customHeight="1" x14ac:dyDescent="0.25">
      <c r="A10" s="1" t="s">
        <v>37</v>
      </c>
      <c r="B10" s="2"/>
      <c r="C10" s="3"/>
      <c r="D10" s="3"/>
      <c r="E10" s="3"/>
      <c r="F10" s="210" t="s">
        <v>32</v>
      </c>
      <c r="G10" s="210"/>
      <c r="H10" s="210"/>
      <c r="I10" s="210"/>
      <c r="J10" s="4"/>
      <c r="K10" s="7"/>
      <c r="L10" s="170"/>
      <c r="M10" s="27"/>
      <c r="N10" s="6"/>
    </row>
    <row r="11" spans="1:27" x14ac:dyDescent="0.25">
      <c r="A11" s="199" t="s">
        <v>4</v>
      </c>
      <c r="B11" s="200"/>
      <c r="C11" s="201" t="s">
        <v>5</v>
      </c>
      <c r="D11" s="201"/>
      <c r="E11" s="201"/>
      <c r="F11" s="201"/>
      <c r="G11" s="201"/>
      <c r="H11" s="201"/>
      <c r="I11" s="201"/>
      <c r="J11" s="202"/>
      <c r="K11" s="16"/>
      <c r="L11" s="171"/>
      <c r="M11" s="28"/>
      <c r="N11" s="6"/>
      <c r="P11" s="17"/>
    </row>
    <row r="12" spans="1:27" x14ac:dyDescent="0.25">
      <c r="A12" s="199" t="s">
        <v>6</v>
      </c>
      <c r="B12" s="200"/>
      <c r="C12" s="68"/>
      <c r="D12" s="201" t="s">
        <v>7</v>
      </c>
      <c r="E12" s="201"/>
      <c r="F12" s="201"/>
      <c r="G12" s="201"/>
      <c r="H12" s="201"/>
      <c r="I12" s="201"/>
      <c r="J12" s="202"/>
      <c r="K12" s="70">
        <f>K13+K14</f>
        <v>10680967641</v>
      </c>
      <c r="L12" s="172">
        <f>L13+L14</f>
        <v>1630517342</v>
      </c>
      <c r="M12" s="69">
        <f>L12-K12</f>
        <v>-9050450299</v>
      </c>
      <c r="N12" s="72">
        <f>L12/K12*100%</f>
        <v>0.15265633197324655</v>
      </c>
      <c r="S12" s="13"/>
    </row>
    <row r="13" spans="1:27" x14ac:dyDescent="0.25">
      <c r="A13" s="211" t="s">
        <v>8</v>
      </c>
      <c r="B13" s="212"/>
      <c r="E13" s="213" t="s">
        <v>9</v>
      </c>
      <c r="F13" s="213"/>
      <c r="G13" s="213"/>
      <c r="H13" s="213"/>
      <c r="I13" s="213"/>
      <c r="J13" s="212"/>
      <c r="K13" s="132">
        <v>7239791011</v>
      </c>
      <c r="L13" s="173">
        <v>930532521</v>
      </c>
      <c r="M13" s="91">
        <f t="shared" ref="M13:M23" si="0">L13-K13</f>
        <v>-6309258490</v>
      </c>
      <c r="N13" s="66">
        <f t="shared" ref="N13:N23" si="1">L13/K13*100%</f>
        <v>0.12853030143911154</v>
      </c>
      <c r="P13" s="13">
        <v>2981502845</v>
      </c>
      <c r="S13" s="13"/>
    </row>
    <row r="14" spans="1:27" x14ac:dyDescent="0.25">
      <c r="A14" s="211" t="s">
        <v>10</v>
      </c>
      <c r="B14" s="212"/>
      <c r="E14" s="213" t="s">
        <v>11</v>
      </c>
      <c r="F14" s="213"/>
      <c r="G14" s="213"/>
      <c r="H14" s="213"/>
      <c r="I14" s="213"/>
      <c r="J14" s="212"/>
      <c r="K14" s="132">
        <v>3441176630</v>
      </c>
      <c r="L14" s="173">
        <v>699984821</v>
      </c>
      <c r="M14" s="91">
        <f t="shared" si="0"/>
        <v>-2741191809</v>
      </c>
      <c r="N14" s="66">
        <f t="shared" si="1"/>
        <v>0.2034143830042226</v>
      </c>
      <c r="P14" s="13">
        <v>69755000</v>
      </c>
    </row>
    <row r="15" spans="1:27" x14ac:dyDescent="0.25">
      <c r="A15" s="211" t="s">
        <v>12</v>
      </c>
      <c r="B15" s="212"/>
      <c r="E15" s="213" t="s">
        <v>13</v>
      </c>
      <c r="F15" s="213"/>
      <c r="G15" s="213"/>
      <c r="H15" s="213"/>
      <c r="I15" s="213"/>
      <c r="J15" s="212"/>
      <c r="K15" s="19"/>
      <c r="L15" s="174"/>
      <c r="M15" s="8">
        <f t="shared" si="0"/>
        <v>0</v>
      </c>
      <c r="N15" s="6"/>
      <c r="P15" s="37">
        <f>SUM(P13:P14)</f>
        <v>3051257845</v>
      </c>
      <c r="Q15" s="18"/>
    </row>
    <row r="16" spans="1:27" x14ac:dyDescent="0.25">
      <c r="A16" s="211" t="s">
        <v>14</v>
      </c>
      <c r="B16" s="212"/>
      <c r="E16" s="213" t="s">
        <v>15</v>
      </c>
      <c r="F16" s="213"/>
      <c r="G16" s="213"/>
      <c r="H16" s="213"/>
      <c r="I16" s="213"/>
      <c r="J16" s="212"/>
      <c r="K16" s="19"/>
      <c r="L16" s="174"/>
      <c r="M16" s="8">
        <f t="shared" si="0"/>
        <v>0</v>
      </c>
      <c r="N16" s="6"/>
    </row>
    <row r="17" spans="1:20" x14ac:dyDescent="0.25">
      <c r="A17" s="211" t="s">
        <v>16</v>
      </c>
      <c r="B17" s="212"/>
      <c r="E17" s="213" t="s">
        <v>17</v>
      </c>
      <c r="F17" s="213"/>
      <c r="G17" s="213"/>
      <c r="H17" s="213"/>
      <c r="I17" s="213"/>
      <c r="J17" s="212"/>
      <c r="K17" s="19"/>
      <c r="L17" s="174"/>
      <c r="M17" s="8">
        <f t="shared" si="0"/>
        <v>0</v>
      </c>
      <c r="N17" s="6"/>
    </row>
    <row r="18" spans="1:20" x14ac:dyDescent="0.25">
      <c r="A18" s="20"/>
      <c r="B18" s="21"/>
      <c r="J18" s="21"/>
      <c r="K18" s="22"/>
      <c r="L18" s="175"/>
      <c r="M18" s="8">
        <f t="shared" si="0"/>
        <v>0</v>
      </c>
      <c r="N18" s="6"/>
      <c r="S18" s="13"/>
      <c r="T18" s="18"/>
    </row>
    <row r="19" spans="1:20" x14ac:dyDescent="0.25">
      <c r="A19" s="199" t="s">
        <v>18</v>
      </c>
      <c r="B19" s="200"/>
      <c r="C19" s="68"/>
      <c r="D19" s="201" t="s">
        <v>19</v>
      </c>
      <c r="E19" s="201"/>
      <c r="F19" s="201"/>
      <c r="G19" s="201"/>
      <c r="H19" s="201"/>
      <c r="I19" s="201"/>
      <c r="J19" s="202"/>
      <c r="K19" s="69">
        <f>K20+K21+K22+K23</f>
        <v>398503260</v>
      </c>
      <c r="L19" s="176">
        <f>L20+L21+L22+L23</f>
        <v>68449000</v>
      </c>
      <c r="M19" s="71">
        <f>L19-K19</f>
        <v>-330054260</v>
      </c>
      <c r="N19" s="72">
        <f>L19/K19*100%</f>
        <v>0.17176521968728686</v>
      </c>
      <c r="P19" s="13">
        <v>971529709</v>
      </c>
    </row>
    <row r="20" spans="1:20" x14ac:dyDescent="0.25">
      <c r="A20" s="211" t="s">
        <v>20</v>
      </c>
      <c r="B20" s="212"/>
      <c r="E20" s="213" t="s">
        <v>21</v>
      </c>
      <c r="F20" s="213"/>
      <c r="G20" s="213"/>
      <c r="H20" s="213"/>
      <c r="I20" s="213"/>
      <c r="J20" s="212"/>
      <c r="K20" s="23">
        <v>0</v>
      </c>
      <c r="L20" s="174"/>
      <c r="M20" s="8">
        <f t="shared" si="0"/>
        <v>0</v>
      </c>
      <c r="N20" s="6">
        <v>0</v>
      </c>
    </row>
    <row r="21" spans="1:20" x14ac:dyDescent="0.25">
      <c r="A21" s="211" t="s">
        <v>22</v>
      </c>
      <c r="B21" s="212"/>
      <c r="E21" s="213" t="s">
        <v>23</v>
      </c>
      <c r="F21" s="213"/>
      <c r="G21" s="213"/>
      <c r="H21" s="213"/>
      <c r="I21" s="213"/>
      <c r="J21" s="212"/>
      <c r="K21" s="132">
        <v>262003260</v>
      </c>
      <c r="L21" s="177">
        <v>68449000</v>
      </c>
      <c r="M21" s="23">
        <f t="shared" si="0"/>
        <v>-193554260</v>
      </c>
      <c r="N21" s="6">
        <f t="shared" si="1"/>
        <v>0.26125247449211131</v>
      </c>
      <c r="P21" s="9">
        <f>P15-P22</f>
        <v>-170400275</v>
      </c>
    </row>
    <row r="22" spans="1:20" x14ac:dyDescent="0.25">
      <c r="A22" s="211" t="s">
        <v>24</v>
      </c>
      <c r="B22" s="212"/>
      <c r="E22" s="213" t="s">
        <v>25</v>
      </c>
      <c r="F22" s="213"/>
      <c r="G22" s="213"/>
      <c r="H22" s="213"/>
      <c r="I22" s="213"/>
      <c r="J22" s="212"/>
      <c r="K22" s="132">
        <v>63000000</v>
      </c>
      <c r="L22" s="173">
        <v>0</v>
      </c>
      <c r="M22" s="23">
        <f t="shared" si="0"/>
        <v>-63000000</v>
      </c>
      <c r="N22" s="6">
        <f t="shared" si="1"/>
        <v>0</v>
      </c>
      <c r="P22" s="13">
        <v>3221658120</v>
      </c>
    </row>
    <row r="23" spans="1:20" x14ac:dyDescent="0.25">
      <c r="A23" s="211" t="s">
        <v>26</v>
      </c>
      <c r="B23" s="212"/>
      <c r="E23" s="213" t="s">
        <v>27</v>
      </c>
      <c r="F23" s="213"/>
      <c r="G23" s="213"/>
      <c r="H23" s="213"/>
      <c r="I23" s="213"/>
      <c r="J23" s="212"/>
      <c r="K23" s="132">
        <v>73500000</v>
      </c>
      <c r="L23" s="173">
        <v>0</v>
      </c>
      <c r="M23" s="23">
        <f t="shared" si="0"/>
        <v>-73500000</v>
      </c>
      <c r="N23" s="6">
        <f t="shared" si="1"/>
        <v>0</v>
      </c>
    </row>
    <row r="24" spans="1:20" x14ac:dyDescent="0.25">
      <c r="A24" s="20"/>
      <c r="B24" s="21"/>
      <c r="J24" s="21"/>
      <c r="K24" s="133"/>
      <c r="L24" s="175"/>
      <c r="M24" s="38"/>
      <c r="N24" s="67"/>
      <c r="P24" s="37">
        <f>K13</f>
        <v>7239791011</v>
      </c>
    </row>
    <row r="25" spans="1:20" x14ac:dyDescent="0.25">
      <c r="A25" s="20"/>
      <c r="B25" s="21"/>
      <c r="C25" s="215" t="s">
        <v>28</v>
      </c>
      <c r="D25" s="215"/>
      <c r="E25" s="215"/>
      <c r="F25" s="215"/>
      <c r="G25" s="215"/>
      <c r="H25" s="215"/>
      <c r="I25" s="215"/>
      <c r="J25" s="216"/>
      <c r="K25" s="83">
        <f>K12+K19</f>
        <v>11079470901</v>
      </c>
      <c r="L25" s="178">
        <f>L12+L19</f>
        <v>1698966342</v>
      </c>
      <c r="M25" s="84">
        <f>M12+M19</f>
        <v>-9380504559</v>
      </c>
      <c r="N25" s="85">
        <f>L25/K25*100%</f>
        <v>0.15334363501479628</v>
      </c>
      <c r="P25" s="13">
        <f>K13-P24</f>
        <v>0</v>
      </c>
    </row>
    <row r="26" spans="1:20" x14ac:dyDescent="0.25">
      <c r="A26" s="24"/>
      <c r="B26" s="25"/>
      <c r="C26" s="217" t="s">
        <v>29</v>
      </c>
      <c r="D26" s="217"/>
      <c r="E26" s="217"/>
      <c r="F26" s="217"/>
      <c r="G26" s="217"/>
      <c r="H26" s="217"/>
      <c r="I26" s="217"/>
      <c r="J26" s="217"/>
      <c r="K26" s="86">
        <v>0</v>
      </c>
      <c r="L26" s="179">
        <v>0</v>
      </c>
      <c r="M26" s="86"/>
      <c r="N26" s="87"/>
    </row>
    <row r="27" spans="1:20" x14ac:dyDescent="0.25">
      <c r="C27" s="90"/>
      <c r="D27" s="90"/>
      <c r="E27" s="90"/>
      <c r="F27" s="90"/>
      <c r="G27" s="90"/>
      <c r="H27" s="90"/>
      <c r="I27" s="90"/>
      <c r="J27" s="90"/>
      <c r="K27" s="29"/>
      <c r="L27" s="29"/>
      <c r="M27" s="29" t="s">
        <v>155</v>
      </c>
      <c r="N27" s="30"/>
      <c r="P27" s="13">
        <v>6675723016</v>
      </c>
    </row>
    <row r="28" spans="1:20" x14ac:dyDescent="0.25">
      <c r="K28" s="18"/>
      <c r="P28" s="13">
        <v>307170000</v>
      </c>
    </row>
    <row r="29" spans="1:20" x14ac:dyDescent="0.25">
      <c r="K29" s="13"/>
      <c r="L29" s="218" t="s">
        <v>36</v>
      </c>
      <c r="M29" s="218"/>
      <c r="N29" s="218"/>
      <c r="P29" s="13">
        <v>44000000</v>
      </c>
    </row>
    <row r="30" spans="1:20" ht="30.75" customHeight="1" x14ac:dyDescent="0.25">
      <c r="J30" s="13"/>
      <c r="K30" s="18"/>
      <c r="L30" s="10"/>
      <c r="M30" s="10"/>
      <c r="P30" s="13">
        <v>2000000</v>
      </c>
    </row>
    <row r="31" spans="1:20" x14ac:dyDescent="0.25">
      <c r="I31" s="198"/>
      <c r="J31" s="13"/>
      <c r="K31" s="13"/>
      <c r="L31" s="10"/>
      <c r="M31" s="10"/>
      <c r="P31" s="37">
        <f>SUM(P27:P30)</f>
        <v>7028893016</v>
      </c>
    </row>
    <row r="32" spans="1:20" x14ac:dyDescent="0.25">
      <c r="I32" s="198"/>
      <c r="L32" s="219" t="s">
        <v>34</v>
      </c>
      <c r="M32" s="219"/>
      <c r="N32" s="219"/>
      <c r="P32" s="13">
        <f>P24-P31</f>
        <v>210897995</v>
      </c>
    </row>
    <row r="33" spans="9:14" x14ac:dyDescent="0.25">
      <c r="I33" s="22"/>
      <c r="K33" s="13"/>
      <c r="L33" s="214" t="s">
        <v>94</v>
      </c>
      <c r="M33" s="214"/>
      <c r="N33" s="214"/>
    </row>
    <row r="34" spans="9:14" x14ac:dyDescent="0.25">
      <c r="K34" s="13"/>
      <c r="L34" s="214" t="s">
        <v>35</v>
      </c>
      <c r="M34" s="214"/>
      <c r="N34" s="214"/>
    </row>
    <row r="35" spans="9:14" x14ac:dyDescent="0.25">
      <c r="K35" s="18"/>
      <c r="L35" s="11"/>
      <c r="M35" s="11"/>
    </row>
  </sheetData>
  <mergeCells count="39">
    <mergeCell ref="L33:N33"/>
    <mergeCell ref="L34:N34"/>
    <mergeCell ref="A23:B23"/>
    <mergeCell ref="E23:J23"/>
    <mergeCell ref="C25:J25"/>
    <mergeCell ref="C26:J26"/>
    <mergeCell ref="L29:N29"/>
    <mergeCell ref="L32:N32"/>
    <mergeCell ref="A20:B20"/>
    <mergeCell ref="E20:J20"/>
    <mergeCell ref="A21:B21"/>
    <mergeCell ref="E21:J21"/>
    <mergeCell ref="A22:B22"/>
    <mergeCell ref="E22:J22"/>
    <mergeCell ref="A16:B16"/>
    <mergeCell ref="E16:J16"/>
    <mergeCell ref="A17:B17"/>
    <mergeCell ref="E17:J17"/>
    <mergeCell ref="A19:B19"/>
    <mergeCell ref="D19:J19"/>
    <mergeCell ref="A13:B13"/>
    <mergeCell ref="E13:J13"/>
    <mergeCell ref="A14:B14"/>
    <mergeCell ref="E14:J14"/>
    <mergeCell ref="A15:B15"/>
    <mergeCell ref="E15:J15"/>
    <mergeCell ref="A12:B12"/>
    <mergeCell ref="D12:J12"/>
    <mergeCell ref="A1:N1"/>
    <mergeCell ref="A2:N2"/>
    <mergeCell ref="A3:N3"/>
    <mergeCell ref="A4:N4"/>
    <mergeCell ref="A5:N5"/>
    <mergeCell ref="C7:J7"/>
    <mergeCell ref="C8:H8"/>
    <mergeCell ref="D9:H9"/>
    <mergeCell ref="F10:I10"/>
    <mergeCell ref="A11:B11"/>
    <mergeCell ref="C11:J11"/>
  </mergeCells>
  <pageMargins left="0.7" right="0.7" top="0.44" bottom="0.51" header="0.3" footer="0.3"/>
  <pageSetup paperSize="20000" scale="7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99"/>
  <sheetViews>
    <sheetView tabSelected="1" view="pageBreakPreview" topLeftCell="A68" zoomScale="80" zoomScaleSheetLayoutView="80" workbookViewId="0">
      <selection sqref="A1:O4"/>
    </sheetView>
  </sheetViews>
  <sheetFormatPr defaultRowHeight="15.75" x14ac:dyDescent="0.25"/>
  <cols>
    <col min="1" max="1" width="5.140625" style="47" customWidth="1"/>
    <col min="2" max="2" width="5.140625" style="56" customWidth="1"/>
    <col min="3" max="3" width="37.42578125" style="89" customWidth="1"/>
    <col min="4" max="4" width="16" style="47" customWidth="1"/>
    <col min="5" max="5" width="16.5703125" style="47" customWidth="1"/>
    <col min="6" max="6" width="25.28515625" style="57" customWidth="1"/>
    <col min="7" max="7" width="20.140625" style="57" customWidth="1"/>
    <col min="8" max="8" width="17.5703125" style="47" customWidth="1"/>
    <col min="9" max="9" width="17.28515625" style="47" customWidth="1"/>
    <col min="10" max="10" width="33.140625" style="118" customWidth="1"/>
    <col min="11" max="11" width="22.7109375" style="57" customWidth="1"/>
    <col min="12" max="12" width="11.85546875" style="58" bestFit="1" customWidth="1"/>
    <col min="13" max="13" width="10.5703125" style="59" bestFit="1" customWidth="1"/>
    <col min="14" max="14" width="22.42578125" style="164" customWidth="1"/>
    <col min="15" max="15" width="17.7109375" style="35" customWidth="1"/>
    <col min="16" max="16" width="15.5703125" style="35" customWidth="1"/>
    <col min="17" max="16384" width="9.140625" style="35"/>
  </cols>
  <sheetData>
    <row r="1" spans="1:15" ht="18" x14ac:dyDescent="0.25">
      <c r="A1" s="220" t="s">
        <v>40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5" ht="18" x14ac:dyDescent="0.25">
      <c r="A2" s="220" t="s">
        <v>41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 ht="18" x14ac:dyDescent="0.25">
      <c r="A3" s="220" t="s">
        <v>97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5" ht="15" customHeight="1" x14ac:dyDescent="0.25">
      <c r="A4" s="221" t="s">
        <v>156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</row>
    <row r="5" spans="1:15" ht="15" x14ac:dyDescent="0.25">
      <c r="A5" s="222" t="s">
        <v>33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5" s="41" customFormat="1" ht="39.75" customHeight="1" x14ac:dyDescent="0.25">
      <c r="A6" s="223" t="s">
        <v>42</v>
      </c>
      <c r="B6" s="223"/>
      <c r="C6" s="229" t="s">
        <v>43</v>
      </c>
      <c r="D6" s="223" t="s">
        <v>44</v>
      </c>
      <c r="E6" s="223" t="s">
        <v>79</v>
      </c>
      <c r="F6" s="227" t="s">
        <v>142</v>
      </c>
      <c r="G6" s="227" t="s">
        <v>45</v>
      </c>
      <c r="H6" s="223" t="s">
        <v>46</v>
      </c>
      <c r="I6" s="223" t="s">
        <v>47</v>
      </c>
      <c r="J6" s="228" t="s">
        <v>48</v>
      </c>
      <c r="K6" s="223" t="s">
        <v>49</v>
      </c>
      <c r="L6" s="223"/>
      <c r="M6" s="223"/>
      <c r="N6" s="231" t="s">
        <v>52</v>
      </c>
      <c r="O6" s="223" t="s">
        <v>53</v>
      </c>
    </row>
    <row r="7" spans="1:15" ht="33" customHeight="1" x14ac:dyDescent="0.25">
      <c r="A7" s="223"/>
      <c r="B7" s="223"/>
      <c r="C7" s="229"/>
      <c r="D7" s="223"/>
      <c r="E7" s="223"/>
      <c r="F7" s="227"/>
      <c r="G7" s="227"/>
      <c r="H7" s="223"/>
      <c r="I7" s="223"/>
      <c r="J7" s="228"/>
      <c r="K7" s="139" t="s">
        <v>50</v>
      </c>
      <c r="L7" s="42" t="s">
        <v>3</v>
      </c>
      <c r="M7" s="43" t="s">
        <v>51</v>
      </c>
      <c r="N7" s="231"/>
      <c r="O7" s="223"/>
    </row>
    <row r="8" spans="1:15" s="47" customFormat="1" x14ac:dyDescent="0.25">
      <c r="A8" s="224" t="s">
        <v>54</v>
      </c>
      <c r="B8" s="224"/>
      <c r="C8" s="136" t="s">
        <v>55</v>
      </c>
      <c r="D8" s="136" t="s">
        <v>56</v>
      </c>
      <c r="E8" s="136" t="s">
        <v>57</v>
      </c>
      <c r="F8" s="44" t="s">
        <v>4</v>
      </c>
      <c r="G8" s="44" t="s">
        <v>58</v>
      </c>
      <c r="H8" s="136" t="s">
        <v>59</v>
      </c>
      <c r="I8" s="136" t="s">
        <v>60</v>
      </c>
      <c r="J8" s="111" t="s">
        <v>61</v>
      </c>
      <c r="K8" s="44" t="s">
        <v>62</v>
      </c>
      <c r="L8" s="45" t="s">
        <v>63</v>
      </c>
      <c r="M8" s="46" t="s">
        <v>64</v>
      </c>
      <c r="N8" s="158" t="s">
        <v>65</v>
      </c>
      <c r="O8" s="136" t="s">
        <v>66</v>
      </c>
    </row>
    <row r="9" spans="1:15" x14ac:dyDescent="0.25">
      <c r="A9" s="230" t="s">
        <v>67</v>
      </c>
      <c r="B9" s="230"/>
      <c r="C9" s="92" t="s">
        <v>109</v>
      </c>
      <c r="D9" s="48"/>
      <c r="E9" s="48"/>
      <c r="F9" s="49"/>
      <c r="G9" s="49"/>
      <c r="H9" s="48"/>
      <c r="I9" s="48"/>
      <c r="J9" s="112"/>
      <c r="K9" s="49"/>
      <c r="L9" s="50"/>
      <c r="M9" s="51"/>
      <c r="N9" s="159"/>
      <c r="O9" s="52"/>
    </row>
    <row r="10" spans="1:15" ht="30" customHeight="1" x14ac:dyDescent="0.25">
      <c r="A10" s="137"/>
      <c r="B10" s="137"/>
      <c r="C10" s="236" t="s">
        <v>144</v>
      </c>
      <c r="D10" s="237"/>
      <c r="E10" s="238"/>
      <c r="F10" s="185"/>
      <c r="G10" s="33"/>
      <c r="H10" s="31"/>
      <c r="I10" s="31"/>
      <c r="J10" s="96"/>
      <c r="K10" s="33"/>
      <c r="L10" s="53"/>
      <c r="M10" s="40"/>
      <c r="N10" s="142"/>
      <c r="O10" s="34"/>
    </row>
    <row r="11" spans="1:15" s="55" customFormat="1" ht="18.75" customHeight="1" x14ac:dyDescent="0.25">
      <c r="A11" s="137"/>
      <c r="B11" s="137">
        <v>1</v>
      </c>
      <c r="C11" s="225" t="s">
        <v>110</v>
      </c>
      <c r="D11" s="225"/>
      <c r="E11" s="225"/>
      <c r="F11" s="36"/>
      <c r="G11" s="36"/>
      <c r="H11" s="137"/>
      <c r="I11" s="137"/>
      <c r="J11" s="115"/>
      <c r="K11" s="36"/>
      <c r="L11" s="93"/>
      <c r="M11" s="94"/>
      <c r="N11" s="153"/>
      <c r="O11" s="137"/>
    </row>
    <row r="12" spans="1:15" ht="26.25" customHeight="1" x14ac:dyDescent="0.25">
      <c r="A12" s="31"/>
      <c r="B12" s="137"/>
      <c r="C12" s="54" t="s">
        <v>111</v>
      </c>
      <c r="D12" s="31" t="s">
        <v>71</v>
      </c>
      <c r="E12" s="31" t="s">
        <v>74</v>
      </c>
      <c r="F12" s="33">
        <v>1332000</v>
      </c>
      <c r="G12" s="33"/>
      <c r="H12" s="31"/>
      <c r="I12" s="165"/>
      <c r="J12" s="96" t="s">
        <v>34</v>
      </c>
      <c r="K12" s="33">
        <f t="shared" ref="K12:K20" si="0">G12</f>
        <v>0</v>
      </c>
      <c r="L12" s="53">
        <f>K12/F12*100</f>
        <v>0</v>
      </c>
      <c r="M12" s="40" t="e">
        <f t="shared" ref="M12:M27" si="1">G12/K12*100</f>
        <v>#DIV/0!</v>
      </c>
      <c r="N12" s="142">
        <f t="shared" ref="N12:N19" si="2">F12-K12</f>
        <v>1332000</v>
      </c>
      <c r="O12" s="31" t="s">
        <v>81</v>
      </c>
    </row>
    <row r="13" spans="1:15" s="55" customFormat="1" ht="13.5" customHeight="1" x14ac:dyDescent="0.25">
      <c r="A13" s="137"/>
      <c r="B13" s="137"/>
      <c r="C13" s="226" t="s">
        <v>77</v>
      </c>
      <c r="D13" s="226"/>
      <c r="E13" s="226"/>
      <c r="F13" s="134">
        <f>F12</f>
        <v>1332000</v>
      </c>
      <c r="G13" s="122">
        <f>SUM(G11:G11)</f>
        <v>0</v>
      </c>
      <c r="H13" s="123"/>
      <c r="I13" s="123"/>
      <c r="J13" s="124"/>
      <c r="K13" s="122">
        <f>G13</f>
        <v>0</v>
      </c>
      <c r="L13" s="125"/>
      <c r="M13" s="126"/>
      <c r="N13" s="157">
        <f>SUM(N11:N12)</f>
        <v>1332000</v>
      </c>
      <c r="O13" s="123"/>
    </row>
    <row r="14" spans="1:15" s="55" customFormat="1" ht="21.75" customHeight="1" x14ac:dyDescent="0.25">
      <c r="A14" s="137"/>
      <c r="B14" s="137">
        <v>2</v>
      </c>
      <c r="C14" s="225" t="s">
        <v>83</v>
      </c>
      <c r="D14" s="225"/>
      <c r="E14" s="225"/>
      <c r="F14" s="36"/>
      <c r="G14" s="36"/>
      <c r="H14" s="137"/>
      <c r="I14" s="137"/>
      <c r="J14" s="115"/>
      <c r="K14" s="36"/>
      <c r="L14" s="93"/>
      <c r="M14" s="94"/>
      <c r="N14" s="153"/>
      <c r="O14" s="137"/>
    </row>
    <row r="15" spans="1:15" ht="26.25" customHeight="1" x14ac:dyDescent="0.25">
      <c r="A15" s="31"/>
      <c r="B15" s="137"/>
      <c r="C15" s="54" t="s">
        <v>99</v>
      </c>
      <c r="D15" s="31" t="s">
        <v>71</v>
      </c>
      <c r="E15" s="31" t="s">
        <v>72</v>
      </c>
      <c r="F15" s="33">
        <v>1132500</v>
      </c>
      <c r="G15" s="33"/>
      <c r="H15" s="31"/>
      <c r="I15" s="165"/>
      <c r="J15" s="96" t="s">
        <v>34</v>
      </c>
      <c r="K15" s="33"/>
      <c r="L15" s="53">
        <f>K15/F15*100</f>
        <v>0</v>
      </c>
      <c r="M15" s="40" t="e">
        <f t="shared" si="1"/>
        <v>#DIV/0!</v>
      </c>
      <c r="N15" s="142">
        <f t="shared" si="2"/>
        <v>1132500</v>
      </c>
      <c r="O15" s="31"/>
    </row>
    <row r="16" spans="1:15" s="55" customFormat="1" ht="20.25" customHeight="1" x14ac:dyDescent="0.25">
      <c r="A16" s="137"/>
      <c r="B16" s="137"/>
      <c r="C16" s="226" t="s">
        <v>77</v>
      </c>
      <c r="D16" s="226"/>
      <c r="E16" s="226"/>
      <c r="F16" s="134">
        <f>F15</f>
        <v>1132500</v>
      </c>
      <c r="G16" s="122">
        <f>SUM(G11:G12)</f>
        <v>0</v>
      </c>
      <c r="H16" s="123"/>
      <c r="I16" s="123"/>
      <c r="J16" s="124"/>
      <c r="K16" s="122">
        <f>G16</f>
        <v>0</v>
      </c>
      <c r="L16" s="125"/>
      <c r="M16" s="126"/>
      <c r="N16" s="157">
        <f>F16</f>
        <v>1132500</v>
      </c>
      <c r="O16" s="123"/>
    </row>
    <row r="17" spans="1:15" ht="23.25" customHeight="1" x14ac:dyDescent="0.25">
      <c r="A17" s="31"/>
      <c r="B17" s="137">
        <v>3</v>
      </c>
      <c r="C17" s="225" t="s">
        <v>84</v>
      </c>
      <c r="D17" s="225"/>
      <c r="E17" s="225"/>
      <c r="F17" s="33"/>
      <c r="G17" s="33"/>
      <c r="H17" s="31"/>
      <c r="I17" s="31"/>
      <c r="J17" s="96"/>
      <c r="K17" s="33">
        <f t="shared" si="0"/>
        <v>0</v>
      </c>
      <c r="L17" s="53"/>
      <c r="M17" s="40"/>
      <c r="N17" s="142"/>
      <c r="O17" s="31" t="s">
        <v>81</v>
      </c>
    </row>
    <row r="18" spans="1:15" ht="30" x14ac:dyDescent="0.25">
      <c r="A18" s="31"/>
      <c r="B18" s="137"/>
      <c r="C18" s="32" t="s">
        <v>103</v>
      </c>
      <c r="D18" s="31" t="s">
        <v>71</v>
      </c>
      <c r="E18" s="31" t="s">
        <v>78</v>
      </c>
      <c r="F18" s="33">
        <v>5000000</v>
      </c>
      <c r="G18" s="33">
        <v>5000000</v>
      </c>
      <c r="H18" s="31" t="s">
        <v>157</v>
      </c>
      <c r="I18" s="165" t="s">
        <v>160</v>
      </c>
      <c r="J18" s="96" t="s">
        <v>34</v>
      </c>
      <c r="K18" s="33">
        <f t="shared" si="0"/>
        <v>5000000</v>
      </c>
      <c r="L18" s="53">
        <f t="shared" ref="L18:L27" si="3">K18/F18*100</f>
        <v>100</v>
      </c>
      <c r="M18" s="40">
        <f t="shared" si="1"/>
        <v>100</v>
      </c>
      <c r="N18" s="142">
        <f t="shared" si="2"/>
        <v>0</v>
      </c>
      <c r="O18" s="31" t="s">
        <v>81</v>
      </c>
    </row>
    <row r="19" spans="1:15" ht="30" x14ac:dyDescent="0.25">
      <c r="A19" s="31"/>
      <c r="B19" s="137"/>
      <c r="C19" s="32" t="s">
        <v>101</v>
      </c>
      <c r="D19" s="31" t="s">
        <v>71</v>
      </c>
      <c r="E19" s="31" t="s">
        <v>78</v>
      </c>
      <c r="F19" s="33">
        <v>6327000</v>
      </c>
      <c r="G19" s="33">
        <v>6327000</v>
      </c>
      <c r="H19" s="31" t="s">
        <v>157</v>
      </c>
      <c r="I19" s="165" t="s">
        <v>160</v>
      </c>
      <c r="J19" s="96" t="s">
        <v>34</v>
      </c>
      <c r="K19" s="33">
        <f t="shared" si="0"/>
        <v>6327000</v>
      </c>
      <c r="L19" s="53">
        <f t="shared" si="3"/>
        <v>100</v>
      </c>
      <c r="M19" s="40">
        <f t="shared" si="1"/>
        <v>100</v>
      </c>
      <c r="N19" s="142">
        <f t="shared" si="2"/>
        <v>0</v>
      </c>
      <c r="O19" s="31" t="s">
        <v>81</v>
      </c>
    </row>
    <row r="20" spans="1:15" ht="30" x14ac:dyDescent="0.25">
      <c r="A20" s="31"/>
      <c r="B20" s="137"/>
      <c r="C20" s="32" t="s">
        <v>101</v>
      </c>
      <c r="D20" s="31" t="s">
        <v>131</v>
      </c>
      <c r="E20" s="31" t="s">
        <v>73</v>
      </c>
      <c r="F20" s="33">
        <f>2*6327000</f>
        <v>12654000</v>
      </c>
      <c r="G20" s="33"/>
      <c r="H20" s="31"/>
      <c r="I20" s="166"/>
      <c r="J20" s="96" t="s">
        <v>34</v>
      </c>
      <c r="K20" s="33">
        <f t="shared" si="0"/>
        <v>0</v>
      </c>
      <c r="L20" s="53">
        <f t="shared" ref="L20" si="4">K20/F20*100</f>
        <v>0</v>
      </c>
      <c r="M20" s="40" t="e">
        <f t="shared" ref="M20" si="5">G20/K20*100</f>
        <v>#DIV/0!</v>
      </c>
      <c r="N20" s="142">
        <f>F20-K20</f>
        <v>12654000</v>
      </c>
      <c r="O20" s="31" t="s">
        <v>81</v>
      </c>
    </row>
    <row r="21" spans="1:15" ht="30" x14ac:dyDescent="0.25">
      <c r="A21" s="31"/>
      <c r="B21" s="137"/>
      <c r="C21" s="32" t="s">
        <v>102</v>
      </c>
      <c r="D21" s="31" t="s">
        <v>71</v>
      </c>
      <c r="E21" s="31" t="s">
        <v>70</v>
      </c>
      <c r="F21" s="33">
        <v>9297840</v>
      </c>
      <c r="G21" s="33">
        <v>9297000</v>
      </c>
      <c r="H21" s="31" t="s">
        <v>157</v>
      </c>
      <c r="I21" s="165" t="s">
        <v>160</v>
      </c>
      <c r="J21" s="96" t="s">
        <v>34</v>
      </c>
      <c r="K21" s="33">
        <f t="shared" ref="K21" si="6">G21</f>
        <v>9297000</v>
      </c>
      <c r="L21" s="53">
        <f t="shared" ref="L21" si="7">K21/F21*100</f>
        <v>99.990965643633359</v>
      </c>
      <c r="M21" s="40">
        <f t="shared" ref="M21" si="8">G21/K21*100</f>
        <v>100</v>
      </c>
      <c r="N21" s="142">
        <f t="shared" ref="N21" si="9">F21-K21</f>
        <v>840</v>
      </c>
      <c r="O21" s="31" t="s">
        <v>81</v>
      </c>
    </row>
    <row r="22" spans="1:15" x14ac:dyDescent="0.25">
      <c r="A22" s="31"/>
      <c r="B22" s="137"/>
      <c r="C22" s="32" t="s">
        <v>100</v>
      </c>
      <c r="D22" s="31" t="s">
        <v>71</v>
      </c>
      <c r="E22" s="31" t="s">
        <v>98</v>
      </c>
      <c r="F22" s="33">
        <v>5472000</v>
      </c>
      <c r="G22" s="33"/>
      <c r="H22" s="31"/>
      <c r="I22" s="166"/>
      <c r="J22" s="96" t="s">
        <v>34</v>
      </c>
      <c r="K22" s="33">
        <f t="shared" ref="K22:K26" si="10">G22</f>
        <v>0</v>
      </c>
      <c r="L22" s="53">
        <f t="shared" ref="L22:L26" si="11">K22/F22*100</f>
        <v>0</v>
      </c>
      <c r="M22" s="40" t="e">
        <f t="shared" ref="M22:M26" si="12">G22/K22*100</f>
        <v>#DIV/0!</v>
      </c>
      <c r="N22" s="142">
        <f t="shared" ref="N22:N26" si="13">F22-K22</f>
        <v>5472000</v>
      </c>
      <c r="O22" s="31" t="s">
        <v>81</v>
      </c>
    </row>
    <row r="23" spans="1:15" x14ac:dyDescent="0.25">
      <c r="A23" s="31"/>
      <c r="B23" s="137"/>
      <c r="C23" s="32" t="s">
        <v>101</v>
      </c>
      <c r="D23" s="31" t="s">
        <v>71</v>
      </c>
      <c r="E23" s="31" t="s">
        <v>72</v>
      </c>
      <c r="F23" s="33">
        <v>5000000</v>
      </c>
      <c r="G23" s="33"/>
      <c r="H23" s="31"/>
      <c r="I23" s="166"/>
      <c r="J23" s="96" t="s">
        <v>34</v>
      </c>
      <c r="K23" s="33">
        <f t="shared" si="10"/>
        <v>0</v>
      </c>
      <c r="L23" s="53">
        <f t="shared" si="11"/>
        <v>0</v>
      </c>
      <c r="M23" s="40" t="e">
        <f t="shared" si="12"/>
        <v>#DIV/0!</v>
      </c>
      <c r="N23" s="142">
        <f t="shared" si="13"/>
        <v>5000000</v>
      </c>
      <c r="O23" s="31" t="s">
        <v>81</v>
      </c>
    </row>
    <row r="24" spans="1:15" x14ac:dyDescent="0.25">
      <c r="A24" s="31"/>
      <c r="B24" s="137"/>
      <c r="C24" s="32" t="s">
        <v>104</v>
      </c>
      <c r="D24" s="31" t="s">
        <v>71</v>
      </c>
      <c r="E24" s="31" t="s">
        <v>72</v>
      </c>
      <c r="F24" s="33">
        <v>570000</v>
      </c>
      <c r="G24" s="33"/>
      <c r="H24" s="31"/>
      <c r="I24" s="166"/>
      <c r="J24" s="96" t="s">
        <v>34</v>
      </c>
      <c r="K24" s="33">
        <f t="shared" si="10"/>
        <v>0</v>
      </c>
      <c r="L24" s="53">
        <f t="shared" si="11"/>
        <v>0</v>
      </c>
      <c r="M24" s="40" t="e">
        <f t="shared" si="12"/>
        <v>#DIV/0!</v>
      </c>
      <c r="N24" s="142">
        <f t="shared" si="13"/>
        <v>570000</v>
      </c>
      <c r="O24" s="31" t="s">
        <v>81</v>
      </c>
    </row>
    <row r="25" spans="1:15" x14ac:dyDescent="0.25">
      <c r="A25" s="31"/>
      <c r="B25" s="137"/>
      <c r="C25" s="32" t="s">
        <v>105</v>
      </c>
      <c r="D25" s="31" t="s">
        <v>71</v>
      </c>
      <c r="E25" s="31" t="s">
        <v>72</v>
      </c>
      <c r="F25" s="33">
        <v>2850000</v>
      </c>
      <c r="G25" s="33"/>
      <c r="H25" s="31"/>
      <c r="I25" s="166"/>
      <c r="J25" s="96" t="s">
        <v>34</v>
      </c>
      <c r="K25" s="33">
        <f t="shared" si="10"/>
        <v>0</v>
      </c>
      <c r="L25" s="53">
        <f t="shared" si="11"/>
        <v>0</v>
      </c>
      <c r="M25" s="40" t="e">
        <f t="shared" si="12"/>
        <v>#DIV/0!</v>
      </c>
      <c r="N25" s="142">
        <f t="shared" si="13"/>
        <v>2850000</v>
      </c>
      <c r="O25" s="31" t="s">
        <v>81</v>
      </c>
    </row>
    <row r="26" spans="1:15" ht="30" x14ac:dyDescent="0.25">
      <c r="A26" s="31"/>
      <c r="B26" s="137"/>
      <c r="C26" s="32" t="s">
        <v>104</v>
      </c>
      <c r="D26" s="31" t="s">
        <v>126</v>
      </c>
      <c r="E26" s="31" t="s">
        <v>76</v>
      </c>
      <c r="F26" s="33">
        <f>2*650000</f>
        <v>1300000</v>
      </c>
      <c r="G26" s="33"/>
      <c r="H26" s="31"/>
      <c r="I26" s="166"/>
      <c r="J26" s="96" t="s">
        <v>34</v>
      </c>
      <c r="K26" s="33">
        <f t="shared" si="10"/>
        <v>0</v>
      </c>
      <c r="L26" s="53">
        <f t="shared" si="11"/>
        <v>0</v>
      </c>
      <c r="M26" s="40" t="e">
        <f t="shared" si="12"/>
        <v>#DIV/0!</v>
      </c>
      <c r="N26" s="142">
        <f t="shared" si="13"/>
        <v>1300000</v>
      </c>
      <c r="O26" s="31" t="s">
        <v>81</v>
      </c>
    </row>
    <row r="27" spans="1:15" x14ac:dyDescent="0.25">
      <c r="A27" s="31"/>
      <c r="B27" s="137"/>
      <c r="C27" s="226" t="s">
        <v>77</v>
      </c>
      <c r="D27" s="226"/>
      <c r="E27" s="226"/>
      <c r="F27" s="134">
        <f>SUM(F18:F26)</f>
        <v>48470840</v>
      </c>
      <c r="G27" s="195">
        <f>G18+G19+G21</f>
        <v>20624000</v>
      </c>
      <c r="H27" s="61"/>
      <c r="I27" s="61"/>
      <c r="J27" s="113"/>
      <c r="K27" s="194">
        <f>K18+K19+K21</f>
        <v>20624000</v>
      </c>
      <c r="L27" s="62">
        <f t="shared" si="3"/>
        <v>42.549293554640272</v>
      </c>
      <c r="M27" s="63">
        <f t="shared" si="1"/>
        <v>100</v>
      </c>
      <c r="N27" s="160">
        <f>SUM(N18:N26)</f>
        <v>27846840</v>
      </c>
      <c r="O27" s="64"/>
    </row>
    <row r="28" spans="1:15" ht="23.25" customHeight="1" x14ac:dyDescent="0.25">
      <c r="A28" s="31"/>
      <c r="B28" s="137">
        <v>4</v>
      </c>
      <c r="C28" s="225" t="s">
        <v>106</v>
      </c>
      <c r="D28" s="225"/>
      <c r="E28" s="225"/>
      <c r="F28" s="33"/>
      <c r="G28" s="33"/>
      <c r="H28" s="31"/>
      <c r="I28" s="31"/>
      <c r="J28" s="96"/>
      <c r="K28" s="33">
        <f t="shared" ref="K28:K29" si="14">G28</f>
        <v>0</v>
      </c>
      <c r="L28" s="53"/>
      <c r="M28" s="40"/>
      <c r="N28" s="142"/>
      <c r="O28" s="31" t="s">
        <v>81</v>
      </c>
    </row>
    <row r="29" spans="1:15" x14ac:dyDescent="0.25">
      <c r="A29" s="31"/>
      <c r="B29" s="137"/>
      <c r="C29" s="32" t="s">
        <v>107</v>
      </c>
      <c r="D29" s="31" t="s">
        <v>71</v>
      </c>
      <c r="E29" s="31" t="s">
        <v>72</v>
      </c>
      <c r="F29" s="33">
        <v>3990000</v>
      </c>
      <c r="G29" s="33"/>
      <c r="H29" s="31"/>
      <c r="I29" s="165"/>
      <c r="J29" s="96" t="s">
        <v>34</v>
      </c>
      <c r="K29" s="33">
        <f t="shared" si="14"/>
        <v>0</v>
      </c>
      <c r="L29" s="53">
        <f t="shared" ref="L29:L30" si="15">K29/F29*100</f>
        <v>0</v>
      </c>
      <c r="M29" s="40" t="e">
        <f t="shared" ref="M29:M30" si="16">G29/K29*100</f>
        <v>#DIV/0!</v>
      </c>
      <c r="N29" s="142">
        <f t="shared" ref="N29" si="17">F29-K29</f>
        <v>3990000</v>
      </c>
      <c r="O29" s="31" t="s">
        <v>81</v>
      </c>
    </row>
    <row r="30" spans="1:15" x14ac:dyDescent="0.25">
      <c r="A30" s="31"/>
      <c r="B30" s="137"/>
      <c r="C30" s="226" t="s">
        <v>77</v>
      </c>
      <c r="D30" s="226"/>
      <c r="E30" s="226"/>
      <c r="F30" s="134">
        <f>F29</f>
        <v>3990000</v>
      </c>
      <c r="G30" s="60">
        <v>0</v>
      </c>
      <c r="H30" s="61"/>
      <c r="I30" s="61"/>
      <c r="J30" s="113"/>
      <c r="K30" s="122">
        <f>G30</f>
        <v>0</v>
      </c>
      <c r="L30" s="62">
        <f t="shared" si="15"/>
        <v>0</v>
      </c>
      <c r="M30" s="63" t="e">
        <f t="shared" si="16"/>
        <v>#DIV/0!</v>
      </c>
      <c r="N30" s="160">
        <f>N29</f>
        <v>3990000</v>
      </c>
      <c r="O30" s="64"/>
    </row>
    <row r="31" spans="1:15" s="55" customFormat="1" x14ac:dyDescent="0.25">
      <c r="A31" s="137"/>
      <c r="B31" s="137">
        <v>5</v>
      </c>
      <c r="C31" s="225" t="s">
        <v>69</v>
      </c>
      <c r="D31" s="225"/>
      <c r="E31" s="137"/>
      <c r="F31" s="36"/>
      <c r="G31" s="36"/>
      <c r="H31" s="137"/>
      <c r="I31" s="137"/>
      <c r="J31" s="115"/>
      <c r="K31" s="36"/>
      <c r="L31" s="93"/>
      <c r="M31" s="94"/>
      <c r="N31" s="153">
        <v>0</v>
      </c>
      <c r="O31" s="137"/>
    </row>
    <row r="32" spans="1:15" s="55" customFormat="1" ht="30.75" customHeight="1" x14ac:dyDescent="0.25">
      <c r="A32" s="137"/>
      <c r="B32" s="137"/>
      <c r="C32" s="32" t="s">
        <v>108</v>
      </c>
      <c r="D32" s="31" t="s">
        <v>85</v>
      </c>
      <c r="E32" s="31" t="s">
        <v>76</v>
      </c>
      <c r="F32" s="33">
        <v>4500000</v>
      </c>
      <c r="G32" s="33"/>
      <c r="H32" s="31"/>
      <c r="I32" s="31"/>
      <c r="J32" s="96" t="s">
        <v>34</v>
      </c>
      <c r="K32" s="33">
        <v>0</v>
      </c>
      <c r="L32" s="53">
        <f t="shared" ref="L32" si="18">K32/F32*100</f>
        <v>0</v>
      </c>
      <c r="M32" s="40" t="e">
        <f>G32/K32*100</f>
        <v>#DIV/0!</v>
      </c>
      <c r="N32" s="142">
        <f>F32-K32</f>
        <v>4500000</v>
      </c>
      <c r="O32" s="31" t="s">
        <v>81</v>
      </c>
    </row>
    <row r="33" spans="1:15" s="55" customFormat="1" x14ac:dyDescent="0.25">
      <c r="A33" s="137"/>
      <c r="B33" s="137"/>
      <c r="C33" s="226" t="s">
        <v>77</v>
      </c>
      <c r="D33" s="226"/>
      <c r="E33" s="226"/>
      <c r="F33" s="134">
        <f>SUM(F32)</f>
        <v>4500000</v>
      </c>
      <c r="G33" s="122">
        <f>SUM(G32)</f>
        <v>0</v>
      </c>
      <c r="H33" s="123"/>
      <c r="I33" s="123"/>
      <c r="J33" s="124"/>
      <c r="K33" s="122">
        <f>SUM(K32)</f>
        <v>0</v>
      </c>
      <c r="L33" s="125"/>
      <c r="M33" s="126"/>
      <c r="N33" s="157">
        <f>SUM(N32)</f>
        <v>4500000</v>
      </c>
      <c r="O33" s="119"/>
    </row>
    <row r="34" spans="1:15" ht="21" customHeight="1" x14ac:dyDescent="0.25">
      <c r="A34" s="31" t="s">
        <v>93</v>
      </c>
      <c r="B34" s="137">
        <v>6</v>
      </c>
      <c r="C34" s="225" t="s">
        <v>86</v>
      </c>
      <c r="D34" s="225"/>
      <c r="E34" s="225"/>
      <c r="F34" s="100"/>
      <c r="G34" s="97"/>
      <c r="H34" s="98"/>
      <c r="I34" s="99"/>
      <c r="J34" s="96"/>
      <c r="K34" s="33"/>
      <c r="L34" s="53"/>
      <c r="M34" s="40"/>
      <c r="N34" s="142"/>
      <c r="O34" s="31"/>
    </row>
    <row r="35" spans="1:15" ht="30" customHeight="1" x14ac:dyDescent="0.25">
      <c r="A35" s="31"/>
      <c r="B35" s="137"/>
      <c r="C35" s="95" t="s">
        <v>112</v>
      </c>
      <c r="D35" s="96" t="s">
        <v>71</v>
      </c>
      <c r="E35" s="96" t="s">
        <v>78</v>
      </c>
      <c r="F35" s="97">
        <v>8236500</v>
      </c>
      <c r="G35" s="97">
        <v>8236000</v>
      </c>
      <c r="H35" s="149" t="s">
        <v>158</v>
      </c>
      <c r="I35" s="196" t="s">
        <v>159</v>
      </c>
      <c r="J35" s="96" t="s">
        <v>34</v>
      </c>
      <c r="K35" s="33">
        <f>G35</f>
        <v>8236000</v>
      </c>
      <c r="L35" s="53">
        <f>K35/F35*100</f>
        <v>99.993929460329028</v>
      </c>
      <c r="M35" s="40">
        <f>G35/K35*100</f>
        <v>100</v>
      </c>
      <c r="N35" s="142">
        <f>F35-K35</f>
        <v>500</v>
      </c>
      <c r="O35" s="31" t="s">
        <v>81</v>
      </c>
    </row>
    <row r="36" spans="1:15" ht="22.5" customHeight="1" x14ac:dyDescent="0.25">
      <c r="A36" s="31"/>
      <c r="B36" s="137"/>
      <c r="C36" s="95" t="s">
        <v>113</v>
      </c>
      <c r="D36" s="96" t="s">
        <v>71</v>
      </c>
      <c r="E36" s="96" t="s">
        <v>73</v>
      </c>
      <c r="F36" s="97">
        <v>9083850</v>
      </c>
      <c r="G36" s="97">
        <v>9083000</v>
      </c>
      <c r="H36" s="149" t="s">
        <v>158</v>
      </c>
      <c r="I36" s="196" t="s">
        <v>159</v>
      </c>
      <c r="J36" s="96" t="s">
        <v>34</v>
      </c>
      <c r="K36" s="33">
        <f>G36</f>
        <v>9083000</v>
      </c>
      <c r="L36" s="53">
        <f>K36/F36*100</f>
        <v>99.990642734083011</v>
      </c>
      <c r="M36" s="40">
        <f>G36/K36*100</f>
        <v>100</v>
      </c>
      <c r="N36" s="142">
        <f>F36-K36</f>
        <v>850</v>
      </c>
      <c r="O36" s="31" t="s">
        <v>81</v>
      </c>
    </row>
    <row r="37" spans="1:15" ht="26.25" customHeight="1" x14ac:dyDescent="0.25">
      <c r="A37" s="31"/>
      <c r="B37" s="137"/>
      <c r="C37" s="95" t="s">
        <v>114</v>
      </c>
      <c r="D37" s="96" t="s">
        <v>71</v>
      </c>
      <c r="E37" s="96" t="s">
        <v>73</v>
      </c>
      <c r="F37" s="97">
        <v>10150000</v>
      </c>
      <c r="G37" s="97"/>
      <c r="H37" s="149"/>
      <c r="I37" s="31"/>
      <c r="J37" s="96" t="s">
        <v>34</v>
      </c>
      <c r="K37" s="33">
        <f t="shared" ref="K37" si="19">G37</f>
        <v>0</v>
      </c>
      <c r="L37" s="53">
        <f>K37/F37*100</f>
        <v>0</v>
      </c>
      <c r="M37" s="40" t="e">
        <f>G37/K37*100</f>
        <v>#DIV/0!</v>
      </c>
      <c r="N37" s="142">
        <f>F37-K37</f>
        <v>10150000</v>
      </c>
      <c r="O37" s="31" t="s">
        <v>81</v>
      </c>
    </row>
    <row r="38" spans="1:15" ht="26.25" customHeight="1" x14ac:dyDescent="0.25">
      <c r="A38" s="31"/>
      <c r="B38" s="137"/>
      <c r="C38" s="95" t="s">
        <v>113</v>
      </c>
      <c r="D38" s="96" t="s">
        <v>71</v>
      </c>
      <c r="E38" s="96" t="s">
        <v>115</v>
      </c>
      <c r="F38" s="97">
        <v>9716350</v>
      </c>
      <c r="G38" s="97"/>
      <c r="H38" s="149"/>
      <c r="I38" s="31"/>
      <c r="J38" s="96" t="s">
        <v>34</v>
      </c>
      <c r="K38" s="33">
        <f t="shared" ref="K38:K45" si="20">G38</f>
        <v>0</v>
      </c>
      <c r="L38" s="53">
        <f t="shared" ref="L38:L45" si="21">K38/F38*100</f>
        <v>0</v>
      </c>
      <c r="M38" s="40" t="e">
        <f t="shared" ref="M38:M45" si="22">G38/K38*100</f>
        <v>#DIV/0!</v>
      </c>
      <c r="N38" s="142">
        <f t="shared" ref="N38:N45" si="23">F38-K38</f>
        <v>9716350</v>
      </c>
      <c r="O38" s="31"/>
    </row>
    <row r="39" spans="1:15" ht="26.25" customHeight="1" x14ac:dyDescent="0.25">
      <c r="A39" s="31"/>
      <c r="B39" s="137"/>
      <c r="C39" s="95" t="s">
        <v>113</v>
      </c>
      <c r="D39" s="96" t="s">
        <v>71</v>
      </c>
      <c r="E39" s="96" t="s">
        <v>80</v>
      </c>
      <c r="F39" s="97">
        <v>9198850</v>
      </c>
      <c r="G39" s="97"/>
      <c r="H39" s="149"/>
      <c r="I39" s="31"/>
      <c r="J39" s="96" t="s">
        <v>34</v>
      </c>
      <c r="K39" s="33">
        <f>G39</f>
        <v>0</v>
      </c>
      <c r="L39" s="53">
        <f>K39/F39*100</f>
        <v>0</v>
      </c>
      <c r="M39" s="40" t="e">
        <f>G39/K39*100</f>
        <v>#DIV/0!</v>
      </c>
      <c r="N39" s="142">
        <f>F39-K39</f>
        <v>9198850</v>
      </c>
      <c r="O39" s="31"/>
    </row>
    <row r="40" spans="1:15" ht="26.25" customHeight="1" x14ac:dyDescent="0.25">
      <c r="A40" s="31"/>
      <c r="B40" s="137"/>
      <c r="C40" s="95" t="s">
        <v>116</v>
      </c>
      <c r="D40" s="96" t="s">
        <v>71</v>
      </c>
      <c r="E40" s="96" t="s">
        <v>70</v>
      </c>
      <c r="F40" s="97">
        <v>9700000</v>
      </c>
      <c r="G40" s="97"/>
      <c r="H40" s="149"/>
      <c r="I40" s="31"/>
      <c r="J40" s="96" t="s">
        <v>34</v>
      </c>
      <c r="K40" s="33">
        <f>G40</f>
        <v>0</v>
      </c>
      <c r="L40" s="53">
        <f>K40/F40*100</f>
        <v>0</v>
      </c>
      <c r="M40" s="40" t="e">
        <f>G40/K40*100</f>
        <v>#DIV/0!</v>
      </c>
      <c r="N40" s="142">
        <f>F40-K40</f>
        <v>9700000</v>
      </c>
      <c r="O40" s="31"/>
    </row>
    <row r="41" spans="1:15" ht="26.25" customHeight="1" x14ac:dyDescent="0.25">
      <c r="A41" s="31"/>
      <c r="B41" s="137"/>
      <c r="C41" s="95" t="s">
        <v>113</v>
      </c>
      <c r="D41" s="96" t="s">
        <v>71</v>
      </c>
      <c r="E41" s="96" t="s">
        <v>70</v>
      </c>
      <c r="F41" s="97">
        <v>9850000</v>
      </c>
      <c r="G41" s="97">
        <v>9850000</v>
      </c>
      <c r="H41" s="149" t="s">
        <v>158</v>
      </c>
      <c r="I41" s="196" t="s">
        <v>159</v>
      </c>
      <c r="J41" s="96" t="s">
        <v>34</v>
      </c>
      <c r="K41" s="33">
        <f>G41</f>
        <v>9850000</v>
      </c>
      <c r="L41" s="53">
        <f>K41/F41*100</f>
        <v>100</v>
      </c>
      <c r="M41" s="40">
        <f>G41/K41*100</f>
        <v>100</v>
      </c>
      <c r="N41" s="142">
        <f>F41-K41</f>
        <v>0</v>
      </c>
      <c r="O41" s="31"/>
    </row>
    <row r="42" spans="1:15" ht="26.25" customHeight="1" x14ac:dyDescent="0.25">
      <c r="A42" s="31"/>
      <c r="B42" s="137"/>
      <c r="C42" s="95" t="s">
        <v>113</v>
      </c>
      <c r="D42" s="96" t="s">
        <v>71</v>
      </c>
      <c r="E42" s="96" t="s">
        <v>98</v>
      </c>
      <c r="F42" s="97">
        <v>11932500</v>
      </c>
      <c r="G42" s="97"/>
      <c r="H42" s="149"/>
      <c r="I42" s="31"/>
      <c r="J42" s="96" t="s">
        <v>34</v>
      </c>
      <c r="K42" s="33">
        <f>G42</f>
        <v>0</v>
      </c>
      <c r="L42" s="53">
        <f>K42/F42*100</f>
        <v>0</v>
      </c>
      <c r="M42" s="40" t="e">
        <f>G42/K42*100</f>
        <v>#DIV/0!</v>
      </c>
      <c r="N42" s="142">
        <f>F42-K42</f>
        <v>11932500</v>
      </c>
      <c r="O42" s="31"/>
    </row>
    <row r="43" spans="1:15" ht="26.25" customHeight="1" x14ac:dyDescent="0.25">
      <c r="A43" s="31"/>
      <c r="B43" s="137"/>
      <c r="C43" s="95" t="s">
        <v>116</v>
      </c>
      <c r="D43" s="96" t="s">
        <v>71</v>
      </c>
      <c r="E43" s="96" t="s">
        <v>98</v>
      </c>
      <c r="F43" s="97">
        <v>9850000</v>
      </c>
      <c r="G43" s="97"/>
      <c r="H43" s="149"/>
      <c r="I43" s="31"/>
      <c r="J43" s="96" t="s">
        <v>34</v>
      </c>
      <c r="K43" s="33">
        <f>G43</f>
        <v>0</v>
      </c>
      <c r="L43" s="53">
        <f>K43/F43*100</f>
        <v>0</v>
      </c>
      <c r="M43" s="40" t="e">
        <f>G43/K43*100</f>
        <v>#DIV/0!</v>
      </c>
      <c r="N43" s="142">
        <f>F43-K43</f>
        <v>9850000</v>
      </c>
      <c r="O43" s="31"/>
    </row>
    <row r="44" spans="1:15" ht="26.25" customHeight="1" x14ac:dyDescent="0.25">
      <c r="A44" s="31"/>
      <c r="B44" s="137"/>
      <c r="C44" s="95" t="s">
        <v>113</v>
      </c>
      <c r="D44" s="96" t="s">
        <v>71</v>
      </c>
      <c r="E44" s="96" t="s">
        <v>72</v>
      </c>
      <c r="F44" s="97">
        <v>14441570</v>
      </c>
      <c r="G44" s="97"/>
      <c r="H44" s="149"/>
      <c r="I44" s="31"/>
      <c r="J44" s="96" t="s">
        <v>34</v>
      </c>
      <c r="K44" s="33">
        <f t="shared" si="20"/>
        <v>0</v>
      </c>
      <c r="L44" s="53">
        <f t="shared" si="21"/>
        <v>0</v>
      </c>
      <c r="M44" s="40" t="e">
        <f t="shared" si="22"/>
        <v>#DIV/0!</v>
      </c>
      <c r="N44" s="142">
        <f t="shared" si="23"/>
        <v>14441570</v>
      </c>
      <c r="O44" s="31"/>
    </row>
    <row r="45" spans="1:15" ht="32.25" customHeight="1" x14ac:dyDescent="0.25">
      <c r="A45" s="31"/>
      <c r="B45" s="137"/>
      <c r="C45" s="95" t="s">
        <v>117</v>
      </c>
      <c r="D45" s="96" t="s">
        <v>71</v>
      </c>
      <c r="E45" s="96" t="s">
        <v>76</v>
      </c>
      <c r="F45" s="97">
        <v>20656800</v>
      </c>
      <c r="G45" s="97">
        <v>20656000</v>
      </c>
      <c r="H45" s="149" t="s">
        <v>158</v>
      </c>
      <c r="I45" s="196" t="s">
        <v>159</v>
      </c>
      <c r="J45" s="96" t="s">
        <v>34</v>
      </c>
      <c r="K45" s="33">
        <f t="shared" si="20"/>
        <v>20656000</v>
      </c>
      <c r="L45" s="53">
        <f t="shared" si="21"/>
        <v>99.996127183300416</v>
      </c>
      <c r="M45" s="40">
        <f t="shared" si="22"/>
        <v>100</v>
      </c>
      <c r="N45" s="142">
        <f t="shared" si="23"/>
        <v>800</v>
      </c>
      <c r="O45" s="31"/>
    </row>
    <row r="46" spans="1:15" s="55" customFormat="1" x14ac:dyDescent="0.25">
      <c r="A46" s="137"/>
      <c r="B46" s="137"/>
      <c r="C46" s="226" t="s">
        <v>77</v>
      </c>
      <c r="D46" s="226"/>
      <c r="E46" s="226"/>
      <c r="F46" s="134">
        <f>SUM(F35:F45)</f>
        <v>122816420</v>
      </c>
      <c r="G46" s="194">
        <f>G35+G36+G41+G45</f>
        <v>47825000</v>
      </c>
      <c r="H46" s="123"/>
      <c r="I46" s="123"/>
      <c r="J46" s="124"/>
      <c r="K46" s="194">
        <f>K35+K36+K41+K45</f>
        <v>47825000</v>
      </c>
      <c r="L46" s="125"/>
      <c r="M46" s="126"/>
      <c r="N46" s="157">
        <f>SUM(N35:N45)</f>
        <v>74991420</v>
      </c>
      <c r="O46" s="119"/>
    </row>
    <row r="47" spans="1:15" ht="32.25" customHeight="1" x14ac:dyDescent="0.25">
      <c r="A47" s="31"/>
      <c r="B47" s="137">
        <v>7</v>
      </c>
      <c r="C47" s="225" t="s">
        <v>86</v>
      </c>
      <c r="D47" s="225"/>
      <c r="E47" s="225"/>
      <c r="F47" s="97"/>
      <c r="G47" s="97"/>
      <c r="H47" s="149"/>
      <c r="I47" s="31"/>
      <c r="J47" s="96"/>
      <c r="K47" s="33"/>
      <c r="L47" s="53"/>
      <c r="M47" s="40"/>
      <c r="N47" s="142"/>
      <c r="O47" s="31"/>
    </row>
    <row r="48" spans="1:15" ht="26.25" customHeight="1" x14ac:dyDescent="0.25">
      <c r="A48" s="31"/>
      <c r="B48" s="137"/>
      <c r="C48" s="95" t="s">
        <v>119</v>
      </c>
      <c r="D48" s="96" t="s">
        <v>71</v>
      </c>
      <c r="E48" s="96" t="s">
        <v>80</v>
      </c>
      <c r="F48" s="97">
        <v>2100000</v>
      </c>
      <c r="G48" s="97"/>
      <c r="H48" s="149"/>
      <c r="I48" s="31"/>
      <c r="J48" s="96" t="s">
        <v>34</v>
      </c>
      <c r="K48" s="33">
        <f t="shared" ref="K48:K51" si="24">G48</f>
        <v>0</v>
      </c>
      <c r="L48" s="53">
        <f t="shared" ref="L48:L51" si="25">K48/F48*100</f>
        <v>0</v>
      </c>
      <c r="M48" s="40" t="e">
        <f t="shared" ref="M48:M51" si="26">G48/K48*100</f>
        <v>#DIV/0!</v>
      </c>
      <c r="N48" s="142">
        <f t="shared" ref="N48:N51" si="27">F48-K48</f>
        <v>2100000</v>
      </c>
      <c r="O48" s="31"/>
    </row>
    <row r="49" spans="1:15" ht="26.25" customHeight="1" x14ac:dyDescent="0.25">
      <c r="A49" s="31"/>
      <c r="B49" s="137"/>
      <c r="C49" s="95" t="s">
        <v>120</v>
      </c>
      <c r="D49" s="96" t="s">
        <v>71</v>
      </c>
      <c r="E49" s="96" t="s">
        <v>80</v>
      </c>
      <c r="F49" s="97">
        <v>2300000</v>
      </c>
      <c r="G49" s="97"/>
      <c r="H49" s="149"/>
      <c r="I49" s="31"/>
      <c r="J49" s="96" t="s">
        <v>34</v>
      </c>
      <c r="K49" s="33">
        <f t="shared" si="24"/>
        <v>0</v>
      </c>
      <c r="L49" s="53">
        <f t="shared" si="25"/>
        <v>0</v>
      </c>
      <c r="M49" s="40" t="e">
        <f t="shared" si="26"/>
        <v>#DIV/0!</v>
      </c>
      <c r="N49" s="142">
        <f t="shared" si="27"/>
        <v>2300000</v>
      </c>
      <c r="O49" s="31"/>
    </row>
    <row r="50" spans="1:15" ht="26.25" customHeight="1" x14ac:dyDescent="0.25">
      <c r="A50" s="31"/>
      <c r="B50" s="137"/>
      <c r="C50" s="95" t="s">
        <v>121</v>
      </c>
      <c r="D50" s="96" t="s">
        <v>71</v>
      </c>
      <c r="E50" s="96" t="s">
        <v>98</v>
      </c>
      <c r="F50" s="97">
        <v>3750000</v>
      </c>
      <c r="G50" s="97"/>
      <c r="H50" s="149"/>
      <c r="I50" s="31"/>
      <c r="J50" s="96" t="s">
        <v>34</v>
      </c>
      <c r="K50" s="33">
        <f t="shared" si="24"/>
        <v>0</v>
      </c>
      <c r="L50" s="53">
        <f t="shared" si="25"/>
        <v>0</v>
      </c>
      <c r="M50" s="40" t="e">
        <f t="shared" si="26"/>
        <v>#DIV/0!</v>
      </c>
      <c r="N50" s="142">
        <f t="shared" si="27"/>
        <v>3750000</v>
      </c>
      <c r="O50" s="31"/>
    </row>
    <row r="51" spans="1:15" ht="26.25" customHeight="1" x14ac:dyDescent="0.25">
      <c r="A51" s="31"/>
      <c r="B51" s="137"/>
      <c r="C51" s="95" t="s">
        <v>118</v>
      </c>
      <c r="D51" s="96" t="s">
        <v>71</v>
      </c>
      <c r="E51" s="96" t="s">
        <v>74</v>
      </c>
      <c r="F51" s="97">
        <v>4200000</v>
      </c>
      <c r="G51" s="97"/>
      <c r="H51" s="149"/>
      <c r="I51" s="31"/>
      <c r="J51" s="96" t="s">
        <v>34</v>
      </c>
      <c r="K51" s="33">
        <f t="shared" si="24"/>
        <v>0</v>
      </c>
      <c r="L51" s="53">
        <f t="shared" si="25"/>
        <v>0</v>
      </c>
      <c r="M51" s="40" t="e">
        <f t="shared" si="26"/>
        <v>#DIV/0!</v>
      </c>
      <c r="N51" s="142">
        <f t="shared" si="27"/>
        <v>4200000</v>
      </c>
      <c r="O51" s="31"/>
    </row>
    <row r="52" spans="1:15" ht="16.5" customHeight="1" x14ac:dyDescent="0.25">
      <c r="A52" s="31"/>
      <c r="B52" s="137"/>
      <c r="C52" s="226" t="s">
        <v>77</v>
      </c>
      <c r="D52" s="226"/>
      <c r="E52" s="226"/>
      <c r="F52" s="134">
        <f>SUM(F48:F51)</f>
        <v>12350000</v>
      </c>
      <c r="G52" s="60">
        <v>0</v>
      </c>
      <c r="H52" s="61"/>
      <c r="I52" s="61"/>
      <c r="J52" s="113"/>
      <c r="K52" s="122">
        <v>0</v>
      </c>
      <c r="L52" s="62"/>
      <c r="M52" s="63"/>
      <c r="N52" s="160">
        <f>SUM(N48:N51)</f>
        <v>12350000</v>
      </c>
      <c r="O52" s="64"/>
    </row>
    <row r="53" spans="1:15" ht="24" customHeight="1" x14ac:dyDescent="0.25">
      <c r="A53" s="31"/>
      <c r="B53" s="137"/>
      <c r="C53" s="236" t="s">
        <v>143</v>
      </c>
      <c r="D53" s="237"/>
      <c r="E53" s="238"/>
      <c r="F53" s="39"/>
      <c r="G53" s="36"/>
      <c r="H53" s="31"/>
      <c r="I53" s="31"/>
      <c r="J53" s="96"/>
      <c r="K53" s="36"/>
      <c r="L53" s="53"/>
      <c r="M53" s="40"/>
      <c r="N53" s="153"/>
      <c r="O53" s="34"/>
    </row>
    <row r="54" spans="1:15" ht="22.5" customHeight="1" x14ac:dyDescent="0.25">
      <c r="A54" s="31"/>
      <c r="B54" s="137">
        <v>1</v>
      </c>
      <c r="C54" s="225" t="s">
        <v>122</v>
      </c>
      <c r="D54" s="225"/>
      <c r="E54" s="225"/>
      <c r="F54" s="33"/>
      <c r="G54" s="33"/>
      <c r="H54" s="31"/>
      <c r="I54" s="31"/>
      <c r="J54" s="114"/>
      <c r="K54" s="33"/>
      <c r="L54" s="53"/>
      <c r="M54" s="40"/>
      <c r="N54" s="142"/>
      <c r="O54" s="34"/>
    </row>
    <row r="55" spans="1:15" s="183" customFormat="1" x14ac:dyDescent="0.25">
      <c r="A55" s="96"/>
      <c r="B55" s="115"/>
      <c r="C55" s="95" t="s">
        <v>123</v>
      </c>
      <c r="D55" s="96" t="s">
        <v>71</v>
      </c>
      <c r="E55" s="96" t="s">
        <v>73</v>
      </c>
      <c r="F55" s="97">
        <v>2679000</v>
      </c>
      <c r="G55" s="97"/>
      <c r="H55" s="96"/>
      <c r="I55" s="96"/>
      <c r="J55" s="96" t="s">
        <v>34</v>
      </c>
      <c r="K55" s="97">
        <f>G55</f>
        <v>0</v>
      </c>
      <c r="L55" s="181">
        <f>K55/F55*100</f>
        <v>0</v>
      </c>
      <c r="M55" s="182" t="e">
        <f t="shared" ref="M55:M60" si="28">G55/K55*100</f>
        <v>#DIV/0!</v>
      </c>
      <c r="N55" s="141">
        <f t="shared" ref="N55:N59" si="29">F55-K55</f>
        <v>2679000</v>
      </c>
      <c r="O55" s="96" t="s">
        <v>81</v>
      </c>
    </row>
    <row r="56" spans="1:15" x14ac:dyDescent="0.25">
      <c r="A56" s="31"/>
      <c r="B56" s="137"/>
      <c r="C56" s="226" t="s">
        <v>77</v>
      </c>
      <c r="D56" s="226"/>
      <c r="E56" s="226"/>
      <c r="F56" s="134">
        <f>F55</f>
        <v>2679000</v>
      </c>
      <c r="G56" s="60">
        <f>SUM(G24:G26)</f>
        <v>0</v>
      </c>
      <c r="H56" s="61"/>
      <c r="I56" s="61"/>
      <c r="J56" s="113"/>
      <c r="K56" s="122">
        <f>G56</f>
        <v>0</v>
      </c>
      <c r="L56" s="62">
        <f>K56/F56*100</f>
        <v>0</v>
      </c>
      <c r="M56" s="63" t="e">
        <f t="shared" si="28"/>
        <v>#DIV/0!</v>
      </c>
      <c r="N56" s="160">
        <f>N55</f>
        <v>2679000</v>
      </c>
      <c r="O56" s="64"/>
    </row>
    <row r="57" spans="1:15" x14ac:dyDescent="0.25">
      <c r="A57" s="31"/>
      <c r="B57" s="137">
        <v>2</v>
      </c>
      <c r="C57" s="225" t="s">
        <v>83</v>
      </c>
      <c r="D57" s="225"/>
      <c r="E57" s="225"/>
      <c r="F57" s="180"/>
      <c r="G57" s="33"/>
      <c r="H57" s="31"/>
      <c r="I57" s="31"/>
      <c r="J57" s="96"/>
      <c r="K57" s="33"/>
      <c r="L57" s="53"/>
      <c r="M57" s="40"/>
      <c r="N57" s="142"/>
      <c r="O57" s="31"/>
    </row>
    <row r="58" spans="1:15" s="183" customFormat="1" ht="30" x14ac:dyDescent="0.25">
      <c r="A58" s="96"/>
      <c r="B58" s="115"/>
      <c r="C58" s="95" t="s">
        <v>124</v>
      </c>
      <c r="D58" s="96" t="s">
        <v>125</v>
      </c>
      <c r="E58" s="96" t="s">
        <v>70</v>
      </c>
      <c r="F58" s="97">
        <f>11*822500</f>
        <v>9047500</v>
      </c>
      <c r="G58" s="97"/>
      <c r="H58" s="96"/>
      <c r="I58" s="96"/>
      <c r="J58" s="96" t="s">
        <v>34</v>
      </c>
      <c r="K58" s="97">
        <f t="shared" ref="K58:K59" si="30">G58</f>
        <v>0</v>
      </c>
      <c r="L58" s="181">
        <f>K58/F58*100</f>
        <v>0</v>
      </c>
      <c r="M58" s="182" t="e">
        <f t="shared" si="28"/>
        <v>#DIV/0!</v>
      </c>
      <c r="N58" s="141">
        <f t="shared" si="29"/>
        <v>9047500</v>
      </c>
      <c r="O58" s="96" t="s">
        <v>81</v>
      </c>
    </row>
    <row r="59" spans="1:15" s="183" customFormat="1" ht="33" customHeight="1" x14ac:dyDescent="0.25">
      <c r="A59" s="96"/>
      <c r="B59" s="115"/>
      <c r="C59" s="95" t="s">
        <v>124</v>
      </c>
      <c r="D59" s="96" t="s">
        <v>125</v>
      </c>
      <c r="E59" s="96" t="s">
        <v>76</v>
      </c>
      <c r="F59" s="97">
        <f>10*822500</f>
        <v>8225000</v>
      </c>
      <c r="G59" s="97"/>
      <c r="H59" s="96"/>
      <c r="I59" s="96"/>
      <c r="J59" s="96" t="s">
        <v>34</v>
      </c>
      <c r="K59" s="97">
        <f t="shared" si="30"/>
        <v>0</v>
      </c>
      <c r="L59" s="181">
        <f>K59/F59*100</f>
        <v>0</v>
      </c>
      <c r="M59" s="182" t="e">
        <f t="shared" si="28"/>
        <v>#DIV/0!</v>
      </c>
      <c r="N59" s="141">
        <f t="shared" si="29"/>
        <v>8225000</v>
      </c>
      <c r="O59" s="96" t="s">
        <v>81</v>
      </c>
    </row>
    <row r="60" spans="1:15" s="183" customFormat="1" ht="30" x14ac:dyDescent="0.25">
      <c r="A60" s="96"/>
      <c r="B60" s="115"/>
      <c r="C60" s="95" t="s">
        <v>153</v>
      </c>
      <c r="D60" s="96" t="s">
        <v>128</v>
      </c>
      <c r="E60" s="96" t="s">
        <v>76</v>
      </c>
      <c r="F60" s="97">
        <f>2*2500000</f>
        <v>5000000</v>
      </c>
      <c r="G60" s="97"/>
      <c r="H60" s="96"/>
      <c r="I60" s="96"/>
      <c r="J60" s="96" t="s">
        <v>34</v>
      </c>
      <c r="K60" s="97">
        <v>0</v>
      </c>
      <c r="L60" s="181">
        <f>K60/F60*100</f>
        <v>0</v>
      </c>
      <c r="M60" s="182" t="e">
        <f t="shared" si="28"/>
        <v>#DIV/0!</v>
      </c>
      <c r="N60" s="141">
        <f>F60-K60</f>
        <v>5000000</v>
      </c>
      <c r="O60" s="96" t="s">
        <v>81</v>
      </c>
    </row>
    <row r="61" spans="1:15" x14ac:dyDescent="0.25">
      <c r="A61" s="31"/>
      <c r="B61" s="137"/>
      <c r="C61" s="226" t="s">
        <v>77</v>
      </c>
      <c r="D61" s="226"/>
      <c r="E61" s="226"/>
      <c r="F61" s="134">
        <f>SUM(F58:F60)</f>
        <v>22272500</v>
      </c>
      <c r="G61" s="60">
        <v>0</v>
      </c>
      <c r="H61" s="61"/>
      <c r="I61" s="61"/>
      <c r="J61" s="113"/>
      <c r="K61" s="122">
        <v>0</v>
      </c>
      <c r="L61" s="62"/>
      <c r="M61" s="63"/>
      <c r="N61" s="160">
        <f>SUM(N58:N60)</f>
        <v>22272500</v>
      </c>
      <c r="O61" s="61"/>
    </row>
    <row r="62" spans="1:15" s="183" customFormat="1" x14ac:dyDescent="0.25">
      <c r="A62" s="96"/>
      <c r="B62" s="115">
        <v>3</v>
      </c>
      <c r="C62" s="225" t="s">
        <v>129</v>
      </c>
      <c r="D62" s="225"/>
      <c r="E62" s="225"/>
      <c r="F62" s="97"/>
      <c r="G62" s="97"/>
      <c r="H62" s="96"/>
      <c r="I62" s="96"/>
      <c r="J62" s="96" t="s">
        <v>34</v>
      </c>
      <c r="K62" s="97"/>
      <c r="L62" s="181"/>
      <c r="M62" s="182"/>
      <c r="N62" s="141"/>
      <c r="O62" s="96" t="s">
        <v>81</v>
      </c>
    </row>
    <row r="63" spans="1:15" s="183" customFormat="1" x14ac:dyDescent="0.25">
      <c r="A63" s="96"/>
      <c r="B63" s="115"/>
      <c r="C63" s="95" t="s">
        <v>130</v>
      </c>
      <c r="D63" s="96" t="s">
        <v>82</v>
      </c>
      <c r="E63" s="96" t="s">
        <v>78</v>
      </c>
      <c r="F63" s="97">
        <v>6400000</v>
      </c>
      <c r="G63" s="97"/>
      <c r="H63" s="96"/>
      <c r="I63" s="96"/>
      <c r="J63" s="96" t="s">
        <v>34</v>
      </c>
      <c r="K63" s="97">
        <f t="shared" ref="K63" si="31">G63</f>
        <v>0</v>
      </c>
      <c r="L63" s="181">
        <f t="shared" ref="L63" si="32">K63/F63*100</f>
        <v>0</v>
      </c>
      <c r="M63" s="182" t="e">
        <f t="shared" ref="M63" si="33">G63/K63*100</f>
        <v>#DIV/0!</v>
      </c>
      <c r="N63" s="141">
        <f t="shared" ref="N63" si="34">F63-K63</f>
        <v>6400000</v>
      </c>
      <c r="O63" s="96" t="s">
        <v>81</v>
      </c>
    </row>
    <row r="64" spans="1:15" s="183" customFormat="1" x14ac:dyDescent="0.25">
      <c r="A64" s="96"/>
      <c r="B64" s="115"/>
      <c r="C64" s="95" t="s">
        <v>132</v>
      </c>
      <c r="D64" s="96" t="s">
        <v>82</v>
      </c>
      <c r="E64" s="96" t="s">
        <v>73</v>
      </c>
      <c r="F64" s="97">
        <v>1800000</v>
      </c>
      <c r="G64" s="97"/>
      <c r="H64" s="96"/>
      <c r="I64" s="96"/>
      <c r="J64" s="96" t="s">
        <v>34</v>
      </c>
      <c r="K64" s="97">
        <f t="shared" ref="K64:K69" si="35">G64</f>
        <v>0</v>
      </c>
      <c r="L64" s="181">
        <f t="shared" ref="L64:L69" si="36">K64/F64*100</f>
        <v>0</v>
      </c>
      <c r="M64" s="182" t="e">
        <f t="shared" ref="M64:M69" si="37">G64/K64*100</f>
        <v>#DIV/0!</v>
      </c>
      <c r="N64" s="141">
        <f t="shared" ref="N64:N69" si="38">F64-K64</f>
        <v>1800000</v>
      </c>
      <c r="O64" s="96"/>
    </row>
    <row r="65" spans="1:15" s="183" customFormat="1" ht="30" x14ac:dyDescent="0.25">
      <c r="A65" s="96"/>
      <c r="B65" s="115"/>
      <c r="C65" s="95" t="s">
        <v>134</v>
      </c>
      <c r="D65" s="96" t="s">
        <v>133</v>
      </c>
      <c r="E65" s="96" t="s">
        <v>73</v>
      </c>
      <c r="F65" s="97">
        <f>2*3000000</f>
        <v>6000000</v>
      </c>
      <c r="G65" s="97"/>
      <c r="H65" s="96"/>
      <c r="I65" s="96"/>
      <c r="J65" s="96" t="s">
        <v>34</v>
      </c>
      <c r="K65" s="97">
        <f t="shared" si="35"/>
        <v>0</v>
      </c>
      <c r="L65" s="181">
        <f t="shared" si="36"/>
        <v>0</v>
      </c>
      <c r="M65" s="182" t="e">
        <f t="shared" si="37"/>
        <v>#DIV/0!</v>
      </c>
      <c r="N65" s="141">
        <f t="shared" si="38"/>
        <v>6000000</v>
      </c>
      <c r="O65" s="96"/>
    </row>
    <row r="66" spans="1:15" s="183" customFormat="1" ht="30" x14ac:dyDescent="0.25">
      <c r="A66" s="96"/>
      <c r="B66" s="115"/>
      <c r="C66" s="95" t="s">
        <v>135</v>
      </c>
      <c r="D66" s="96" t="s">
        <v>136</v>
      </c>
      <c r="E66" s="96" t="s">
        <v>98</v>
      </c>
      <c r="F66" s="97">
        <f>60*142500</f>
        <v>8550000</v>
      </c>
      <c r="G66" s="97"/>
      <c r="H66" s="96"/>
      <c r="I66" s="96"/>
      <c r="J66" s="96" t="s">
        <v>34</v>
      </c>
      <c r="K66" s="97">
        <f t="shared" si="35"/>
        <v>0</v>
      </c>
      <c r="L66" s="181">
        <f t="shared" si="36"/>
        <v>0</v>
      </c>
      <c r="M66" s="182" t="e">
        <f t="shared" si="37"/>
        <v>#DIV/0!</v>
      </c>
      <c r="N66" s="141">
        <f t="shared" si="38"/>
        <v>8550000</v>
      </c>
      <c r="O66" s="96"/>
    </row>
    <row r="67" spans="1:15" s="183" customFormat="1" ht="30" x14ac:dyDescent="0.25">
      <c r="A67" s="96"/>
      <c r="B67" s="115"/>
      <c r="C67" s="95" t="s">
        <v>137</v>
      </c>
      <c r="D67" s="96" t="s">
        <v>138</v>
      </c>
      <c r="E67" s="96" t="s">
        <v>98</v>
      </c>
      <c r="F67" s="97">
        <f>5*1800000</f>
        <v>9000000</v>
      </c>
      <c r="G67" s="97"/>
      <c r="H67" s="96"/>
      <c r="I67" s="96"/>
      <c r="J67" s="96" t="s">
        <v>34</v>
      </c>
      <c r="K67" s="97">
        <f t="shared" si="35"/>
        <v>0</v>
      </c>
      <c r="L67" s="181">
        <f t="shared" si="36"/>
        <v>0</v>
      </c>
      <c r="M67" s="182" t="e">
        <f t="shared" si="37"/>
        <v>#DIV/0!</v>
      </c>
      <c r="N67" s="141">
        <f t="shared" si="38"/>
        <v>9000000</v>
      </c>
      <c r="O67" s="96"/>
    </row>
    <row r="68" spans="1:15" s="183" customFormat="1" ht="30" x14ac:dyDescent="0.25">
      <c r="A68" s="96"/>
      <c r="B68" s="115"/>
      <c r="C68" s="95" t="s">
        <v>135</v>
      </c>
      <c r="D68" s="96" t="s">
        <v>139</v>
      </c>
      <c r="E68" s="96" t="s">
        <v>74</v>
      </c>
      <c r="F68" s="97">
        <f>40*142500</f>
        <v>5700000</v>
      </c>
      <c r="G68" s="97"/>
      <c r="H68" s="96"/>
      <c r="I68" s="96"/>
      <c r="J68" s="96" t="s">
        <v>34</v>
      </c>
      <c r="K68" s="97">
        <f t="shared" si="35"/>
        <v>0</v>
      </c>
      <c r="L68" s="181">
        <f t="shared" si="36"/>
        <v>0</v>
      </c>
      <c r="M68" s="182" t="e">
        <f t="shared" si="37"/>
        <v>#DIV/0!</v>
      </c>
      <c r="N68" s="141">
        <f t="shared" si="38"/>
        <v>5700000</v>
      </c>
      <c r="O68" s="96"/>
    </row>
    <row r="69" spans="1:15" s="183" customFormat="1" ht="30" x14ac:dyDescent="0.25">
      <c r="A69" s="96"/>
      <c r="B69" s="115"/>
      <c r="C69" s="95" t="s">
        <v>135</v>
      </c>
      <c r="D69" s="96" t="s">
        <v>140</v>
      </c>
      <c r="E69" s="96" t="s">
        <v>72</v>
      </c>
      <c r="F69" s="97">
        <f>20*142500</f>
        <v>2850000</v>
      </c>
      <c r="G69" s="97"/>
      <c r="H69" s="96"/>
      <c r="I69" s="96"/>
      <c r="J69" s="96" t="s">
        <v>34</v>
      </c>
      <c r="K69" s="97">
        <f t="shared" si="35"/>
        <v>0</v>
      </c>
      <c r="L69" s="181">
        <f t="shared" si="36"/>
        <v>0</v>
      </c>
      <c r="M69" s="182" t="e">
        <f t="shared" si="37"/>
        <v>#DIV/0!</v>
      </c>
      <c r="N69" s="141">
        <f t="shared" si="38"/>
        <v>2850000</v>
      </c>
      <c r="O69" s="96"/>
    </row>
    <row r="70" spans="1:15" x14ac:dyDescent="0.25">
      <c r="A70" s="31"/>
      <c r="B70" s="137"/>
      <c r="C70" s="226" t="s">
        <v>77</v>
      </c>
      <c r="D70" s="226"/>
      <c r="E70" s="226"/>
      <c r="F70" s="134">
        <f>SUM(F63:F69)</f>
        <v>40300000</v>
      </c>
      <c r="G70" s="60"/>
      <c r="H70" s="61"/>
      <c r="I70" s="61"/>
      <c r="J70" s="113"/>
      <c r="K70" s="122">
        <v>0</v>
      </c>
      <c r="L70" s="62"/>
      <c r="M70" s="63"/>
      <c r="N70" s="160">
        <f>SUM(N63:N69)</f>
        <v>40300000</v>
      </c>
      <c r="O70" s="61"/>
    </row>
    <row r="71" spans="1:15" s="183" customFormat="1" x14ac:dyDescent="0.25">
      <c r="A71" s="96"/>
      <c r="B71" s="115">
        <v>4</v>
      </c>
      <c r="C71" s="225" t="s">
        <v>141</v>
      </c>
      <c r="D71" s="225"/>
      <c r="E71" s="225"/>
      <c r="F71" s="97"/>
      <c r="G71" s="97"/>
      <c r="H71" s="96"/>
      <c r="I71" s="96"/>
      <c r="J71" s="96"/>
      <c r="K71" s="97"/>
      <c r="L71" s="181"/>
      <c r="M71" s="182"/>
      <c r="N71" s="141"/>
      <c r="O71" s="96"/>
    </row>
    <row r="72" spans="1:15" s="183" customFormat="1" ht="30" x14ac:dyDescent="0.25">
      <c r="A72" s="96"/>
      <c r="B72" s="96"/>
      <c r="C72" s="95" t="s">
        <v>127</v>
      </c>
      <c r="D72" s="31" t="s">
        <v>71</v>
      </c>
      <c r="E72" s="31" t="s">
        <v>76</v>
      </c>
      <c r="F72" s="97">
        <v>2160000</v>
      </c>
      <c r="G72" s="97"/>
      <c r="H72" s="96"/>
      <c r="I72" s="96"/>
      <c r="J72" s="96"/>
      <c r="K72" s="97"/>
      <c r="L72" s="181"/>
      <c r="M72" s="182"/>
      <c r="N72" s="141">
        <f>F72</f>
        <v>2160000</v>
      </c>
      <c r="O72" s="96"/>
    </row>
    <row r="73" spans="1:15" x14ac:dyDescent="0.25">
      <c r="A73" s="31"/>
      <c r="B73" s="137"/>
      <c r="C73" s="226" t="s">
        <v>77</v>
      </c>
      <c r="D73" s="226"/>
      <c r="E73" s="226"/>
      <c r="F73" s="134">
        <f>F72</f>
        <v>2160000</v>
      </c>
      <c r="G73" s="60">
        <v>0</v>
      </c>
      <c r="H73" s="61"/>
      <c r="I73" s="61"/>
      <c r="J73" s="113"/>
      <c r="K73" s="122">
        <v>0</v>
      </c>
      <c r="L73" s="62"/>
      <c r="M73" s="63"/>
      <c r="N73" s="160">
        <f>F73</f>
        <v>2160000</v>
      </c>
      <c r="O73" s="61"/>
    </row>
    <row r="74" spans="1:15" ht="30" customHeight="1" x14ac:dyDescent="0.25">
      <c r="A74" s="31"/>
      <c r="B74" s="137"/>
      <c r="C74" s="233" t="s">
        <v>145</v>
      </c>
      <c r="D74" s="234"/>
      <c r="E74" s="235"/>
      <c r="F74" s="186">
        <f>F13+F16+F27+F30+F33+F46+F52+F56+F61+F70+F73</f>
        <v>262003260</v>
      </c>
      <c r="G74" s="186">
        <f>G27+G46</f>
        <v>68449000</v>
      </c>
      <c r="H74" s="187"/>
      <c r="I74" s="187"/>
      <c r="J74" s="188"/>
      <c r="K74" s="186">
        <f>K27+K46</f>
        <v>68449000</v>
      </c>
      <c r="L74" s="189"/>
      <c r="M74" s="190"/>
      <c r="N74" s="191">
        <f>F74-G74</f>
        <v>193554260</v>
      </c>
      <c r="O74" s="187"/>
    </row>
    <row r="75" spans="1:15" ht="19.5" customHeight="1" x14ac:dyDescent="0.25">
      <c r="A75" s="230" t="s">
        <v>68</v>
      </c>
      <c r="B75" s="230"/>
      <c r="C75" s="239" t="s">
        <v>152</v>
      </c>
      <c r="D75" s="240"/>
      <c r="E75" s="241"/>
      <c r="F75" s="49"/>
      <c r="G75" s="49"/>
      <c r="H75" s="192"/>
      <c r="I75" s="48"/>
      <c r="J75" s="116"/>
      <c r="K75" s="49"/>
      <c r="L75" s="50"/>
      <c r="M75" s="51"/>
      <c r="N75" s="159"/>
      <c r="O75" s="52"/>
    </row>
    <row r="76" spans="1:15" ht="19.5" customHeight="1" x14ac:dyDescent="0.25">
      <c r="A76" s="137"/>
      <c r="B76" s="137"/>
      <c r="C76" s="236" t="s">
        <v>151</v>
      </c>
      <c r="D76" s="237"/>
      <c r="E76" s="238"/>
      <c r="F76" s="185"/>
      <c r="G76" s="33"/>
      <c r="H76" s="184"/>
      <c r="I76" s="31"/>
      <c r="J76" s="114"/>
      <c r="K76" s="33"/>
      <c r="L76" s="53"/>
      <c r="M76" s="40"/>
      <c r="N76" s="142"/>
      <c r="O76" s="34"/>
    </row>
    <row r="77" spans="1:15" s="88" customFormat="1" ht="24.75" customHeight="1" x14ac:dyDescent="0.25">
      <c r="A77" s="106"/>
      <c r="B77" s="107">
        <v>1</v>
      </c>
      <c r="C77" s="232" t="s">
        <v>146</v>
      </c>
      <c r="D77" s="232"/>
      <c r="E77" s="232"/>
      <c r="F77" s="152"/>
      <c r="G77" s="150"/>
      <c r="H77" s="106"/>
      <c r="I77" s="106"/>
      <c r="J77" s="117"/>
      <c r="K77" s="140"/>
      <c r="L77" s="101"/>
      <c r="M77" s="102"/>
      <c r="N77" s="155"/>
      <c r="O77" s="105"/>
    </row>
    <row r="78" spans="1:15" s="88" customFormat="1" ht="33" customHeight="1" x14ac:dyDescent="0.25">
      <c r="A78" s="106"/>
      <c r="B78" s="106"/>
      <c r="C78" s="193" t="s">
        <v>147</v>
      </c>
      <c r="D78" s="109" t="s">
        <v>75</v>
      </c>
      <c r="E78" s="31" t="s">
        <v>76</v>
      </c>
      <c r="F78" s="152">
        <v>30000000</v>
      </c>
      <c r="G78" s="150"/>
      <c r="H78" s="106"/>
      <c r="I78" s="106"/>
      <c r="J78" s="117" t="s">
        <v>148</v>
      </c>
      <c r="K78" s="141">
        <f>G78</f>
        <v>0</v>
      </c>
      <c r="L78" s="53">
        <f>K78/F78*100</f>
        <v>0</v>
      </c>
      <c r="M78" s="31" t="e">
        <f>G78/K78*100</f>
        <v>#DIV/0!</v>
      </c>
      <c r="N78" s="142">
        <f>F78-K78</f>
        <v>30000000</v>
      </c>
      <c r="O78" s="106" t="s">
        <v>81</v>
      </c>
    </row>
    <row r="79" spans="1:15" s="88" customFormat="1" ht="32.25" customHeight="1" x14ac:dyDescent="0.25">
      <c r="A79" s="106"/>
      <c r="B79" s="106"/>
      <c r="C79" s="193" t="s">
        <v>149</v>
      </c>
      <c r="D79" s="109" t="s">
        <v>75</v>
      </c>
      <c r="E79" s="31" t="s">
        <v>76</v>
      </c>
      <c r="F79" s="152">
        <v>30000000</v>
      </c>
      <c r="G79" s="150"/>
      <c r="H79" s="106"/>
      <c r="I79" s="106"/>
      <c r="J79" s="117" t="s">
        <v>148</v>
      </c>
      <c r="K79" s="141">
        <f t="shared" ref="K79:K80" si="39">G79</f>
        <v>0</v>
      </c>
      <c r="L79" s="53">
        <f t="shared" ref="L79:L80" si="40">K79/F79*100</f>
        <v>0</v>
      </c>
      <c r="M79" s="31" t="e">
        <f t="shared" ref="M79:M80" si="41">G79/K79*100</f>
        <v>#DIV/0!</v>
      </c>
      <c r="N79" s="142">
        <f t="shared" ref="N79:N80" si="42">F79-K79</f>
        <v>30000000</v>
      </c>
      <c r="O79" s="106" t="s">
        <v>81</v>
      </c>
    </row>
    <row r="80" spans="1:15" s="88" customFormat="1" ht="29.25" customHeight="1" x14ac:dyDescent="0.25">
      <c r="A80" s="106"/>
      <c r="B80" s="106"/>
      <c r="C80" s="108" t="s">
        <v>90</v>
      </c>
      <c r="D80" s="109" t="s">
        <v>75</v>
      </c>
      <c r="E80" s="31" t="s">
        <v>76</v>
      </c>
      <c r="F80" s="152">
        <v>1800000</v>
      </c>
      <c r="G80" s="150"/>
      <c r="H80" s="106"/>
      <c r="I80" s="106"/>
      <c r="J80" s="117"/>
      <c r="K80" s="141">
        <f t="shared" si="39"/>
        <v>0</v>
      </c>
      <c r="L80" s="53">
        <f t="shared" si="40"/>
        <v>0</v>
      </c>
      <c r="M80" s="31" t="e">
        <f t="shared" si="41"/>
        <v>#DIV/0!</v>
      </c>
      <c r="N80" s="142">
        <f t="shared" si="42"/>
        <v>1800000</v>
      </c>
      <c r="O80" s="106" t="s">
        <v>81</v>
      </c>
    </row>
    <row r="81" spans="1:15" s="88" customFormat="1" ht="30" x14ac:dyDescent="0.25">
      <c r="A81" s="106"/>
      <c r="B81" s="106"/>
      <c r="C81" s="108" t="s">
        <v>91</v>
      </c>
      <c r="D81" s="109" t="s">
        <v>75</v>
      </c>
      <c r="E81" s="31" t="s">
        <v>76</v>
      </c>
      <c r="F81" s="152">
        <v>1200000</v>
      </c>
      <c r="G81" s="152"/>
      <c r="H81" s="106"/>
      <c r="I81" s="167"/>
      <c r="J81" s="117"/>
      <c r="K81" s="141">
        <f>G81</f>
        <v>0</v>
      </c>
      <c r="L81" s="53">
        <f>K81/F81*100</f>
        <v>0</v>
      </c>
      <c r="M81" s="31" t="e">
        <f>G81/K81*100</f>
        <v>#DIV/0!</v>
      </c>
      <c r="N81" s="142">
        <f>F81-K81</f>
        <v>1200000</v>
      </c>
      <c r="O81" s="106" t="s">
        <v>81</v>
      </c>
    </row>
    <row r="82" spans="1:15" s="88" customFormat="1" x14ac:dyDescent="0.25">
      <c r="A82" s="106"/>
      <c r="B82" s="107"/>
      <c r="C82" s="226" t="s">
        <v>77</v>
      </c>
      <c r="D82" s="226"/>
      <c r="E82" s="226"/>
      <c r="F82" s="151">
        <f>SUM(F78:F81)</f>
        <v>63000000</v>
      </c>
      <c r="G82" s="148">
        <f>SUM(G81)</f>
        <v>0</v>
      </c>
      <c r="H82" s="127"/>
      <c r="I82" s="127"/>
      <c r="J82" s="128"/>
      <c r="K82" s="197">
        <f>SUM(K81)</f>
        <v>0</v>
      </c>
      <c r="L82" s="130"/>
      <c r="M82" s="130"/>
      <c r="N82" s="156">
        <f>N78+N79+N80+N81</f>
        <v>63000000</v>
      </c>
      <c r="O82" s="129"/>
    </row>
    <row r="83" spans="1:15" s="88" customFormat="1" ht="28.5" customHeight="1" x14ac:dyDescent="0.25">
      <c r="A83" s="106"/>
      <c r="B83" s="107">
        <v>2</v>
      </c>
      <c r="C83" s="232" t="s">
        <v>87</v>
      </c>
      <c r="D83" s="232"/>
      <c r="E83" s="232"/>
      <c r="F83" s="141"/>
      <c r="G83" s="142"/>
      <c r="H83" s="106"/>
      <c r="I83" s="106"/>
      <c r="J83" s="117"/>
      <c r="K83" s="142"/>
      <c r="L83" s="103"/>
      <c r="M83" s="104"/>
      <c r="N83" s="142"/>
      <c r="O83" s="105"/>
    </row>
    <row r="84" spans="1:15" s="88" customFormat="1" ht="30" customHeight="1" x14ac:dyDescent="0.25">
      <c r="A84" s="106"/>
      <c r="B84" s="107"/>
      <c r="C84" s="110" t="s">
        <v>150</v>
      </c>
      <c r="D84" s="109" t="s">
        <v>75</v>
      </c>
      <c r="E84" s="109" t="s">
        <v>88</v>
      </c>
      <c r="F84" s="154">
        <v>70000000</v>
      </c>
      <c r="G84" s="154"/>
      <c r="H84" s="106"/>
      <c r="I84" s="138"/>
      <c r="J84" s="117" t="s">
        <v>161</v>
      </c>
      <c r="K84" s="142">
        <f>G84*100%</f>
        <v>0</v>
      </c>
      <c r="L84" s="53">
        <f t="shared" ref="L84" si="43">K84/F84*100</f>
        <v>0</v>
      </c>
      <c r="M84" s="31" t="e">
        <f t="shared" ref="M84" si="44">G84/K84*100</f>
        <v>#DIV/0!</v>
      </c>
      <c r="N84" s="142">
        <f t="shared" ref="N84:N86" si="45">F84-K84</f>
        <v>70000000</v>
      </c>
      <c r="O84" s="106" t="s">
        <v>81</v>
      </c>
    </row>
    <row r="85" spans="1:15" s="88" customFormat="1" ht="20.25" customHeight="1" x14ac:dyDescent="0.25">
      <c r="A85" s="106"/>
      <c r="B85" s="107"/>
      <c r="C85" s="108" t="s">
        <v>90</v>
      </c>
      <c r="D85" s="109" t="s">
        <v>75</v>
      </c>
      <c r="E85" s="109"/>
      <c r="F85" s="154">
        <v>2100000</v>
      </c>
      <c r="G85" s="154"/>
      <c r="H85" s="106"/>
      <c r="I85" s="106"/>
      <c r="J85" s="117"/>
      <c r="K85" s="154"/>
      <c r="L85" s="53">
        <f t="shared" ref="L85:L86" si="46">K85/F85*100</f>
        <v>0</v>
      </c>
      <c r="M85" s="31" t="e">
        <f t="shared" ref="M85:M86" si="47">G85/K85*100</f>
        <v>#DIV/0!</v>
      </c>
      <c r="N85" s="142">
        <f t="shared" si="45"/>
        <v>2100000</v>
      </c>
      <c r="O85" s="106" t="s">
        <v>81</v>
      </c>
    </row>
    <row r="86" spans="1:15" s="88" customFormat="1" ht="24" customHeight="1" x14ac:dyDescent="0.25">
      <c r="A86" s="106"/>
      <c r="B86" s="107"/>
      <c r="C86" s="108" t="s">
        <v>91</v>
      </c>
      <c r="D86" s="109" t="s">
        <v>75</v>
      </c>
      <c r="E86" s="109"/>
      <c r="F86" s="154">
        <v>1400000</v>
      </c>
      <c r="G86" s="154"/>
      <c r="H86" s="106"/>
      <c r="I86" s="106"/>
      <c r="J86" s="117"/>
      <c r="K86" s="154"/>
      <c r="L86" s="53">
        <f t="shared" si="46"/>
        <v>0</v>
      </c>
      <c r="M86" s="31" t="e">
        <f t="shared" si="47"/>
        <v>#DIV/0!</v>
      </c>
      <c r="N86" s="142">
        <f t="shared" si="45"/>
        <v>1400000</v>
      </c>
      <c r="O86" s="106" t="s">
        <v>81</v>
      </c>
    </row>
    <row r="87" spans="1:15" ht="21.75" customHeight="1" x14ac:dyDescent="0.25">
      <c r="A87" s="31"/>
      <c r="B87" s="137"/>
      <c r="C87" s="226" t="s">
        <v>77</v>
      </c>
      <c r="D87" s="226"/>
      <c r="E87" s="226"/>
      <c r="F87" s="135">
        <f>SUM(F84:F86)</f>
        <v>73500000</v>
      </c>
      <c r="G87" s="194">
        <v>0</v>
      </c>
      <c r="H87" s="119"/>
      <c r="I87" s="119"/>
      <c r="J87" s="120"/>
      <c r="K87" s="122">
        <f>SUM(K84:K86)</f>
        <v>0</v>
      </c>
      <c r="L87" s="121"/>
      <c r="M87" s="65"/>
      <c r="N87" s="157">
        <f>SUM(N84:N86)</f>
        <v>73500000</v>
      </c>
      <c r="O87" s="131"/>
    </row>
    <row r="88" spans="1:15" x14ac:dyDescent="0.25">
      <c r="C88" s="242" t="s">
        <v>89</v>
      </c>
      <c r="D88" s="242"/>
      <c r="E88" s="242"/>
      <c r="F88" s="186">
        <f>F82+F87</f>
        <v>136500000</v>
      </c>
      <c r="G88" s="186"/>
      <c r="H88" s="186"/>
      <c r="I88" s="186"/>
      <c r="J88" s="186"/>
      <c r="K88" s="186"/>
      <c r="L88" s="186"/>
      <c r="M88" s="186"/>
      <c r="N88" s="191"/>
      <c r="O88" s="186">
        <v>0</v>
      </c>
    </row>
    <row r="89" spans="1:15" ht="15" x14ac:dyDescent="0.25">
      <c r="C89" s="243" t="s">
        <v>92</v>
      </c>
      <c r="D89" s="243"/>
      <c r="E89" s="243"/>
      <c r="F89" s="39">
        <f>F88+F74</f>
        <v>398503260</v>
      </c>
      <c r="G89" s="39">
        <f>G46+G27</f>
        <v>68449000</v>
      </c>
      <c r="H89" s="39">
        <f t="shared" ref="H89:M89" si="48">H88+H74</f>
        <v>0</v>
      </c>
      <c r="I89" s="39">
        <f t="shared" si="48"/>
        <v>0</v>
      </c>
      <c r="J89" s="39">
        <f t="shared" si="48"/>
        <v>0</v>
      </c>
      <c r="K89" s="39">
        <f>K46+K27</f>
        <v>68449000</v>
      </c>
      <c r="L89" s="39">
        <f t="shared" si="48"/>
        <v>0</v>
      </c>
      <c r="M89" s="39">
        <f t="shared" si="48"/>
        <v>0</v>
      </c>
      <c r="N89" s="39">
        <f>F89-K89</f>
        <v>330054260</v>
      </c>
      <c r="O89" s="39">
        <v>0</v>
      </c>
    </row>
    <row r="90" spans="1:15" x14ac:dyDescent="0.25">
      <c r="H90" s="57"/>
      <c r="I90" s="57"/>
      <c r="J90" s="57"/>
      <c r="M90" s="29"/>
      <c r="N90" s="161" t="s">
        <v>155</v>
      </c>
      <c r="O90" s="30"/>
    </row>
    <row r="91" spans="1:15" x14ac:dyDescent="0.25">
      <c r="J91" s="145"/>
      <c r="K91" s="146"/>
      <c r="M91" s="13"/>
      <c r="N91" s="162"/>
      <c r="O91" s="14"/>
    </row>
    <row r="92" spans="1:15" ht="15" x14ac:dyDescent="0.25">
      <c r="J92" s="145"/>
      <c r="K92" s="146"/>
      <c r="M92" s="218" t="s">
        <v>36</v>
      </c>
      <c r="N92" s="218"/>
      <c r="O92" s="218"/>
    </row>
    <row r="93" spans="1:15" x14ac:dyDescent="0.25">
      <c r="C93" s="144"/>
      <c r="D93" s="118"/>
      <c r="E93" s="118"/>
      <c r="F93" s="143"/>
      <c r="G93" s="143"/>
      <c r="H93" s="118"/>
      <c r="I93" s="118"/>
      <c r="J93" s="145"/>
      <c r="K93" s="146"/>
      <c r="L93" s="147"/>
      <c r="M93" s="10"/>
      <c r="N93" s="163"/>
      <c r="O93" s="14"/>
    </row>
    <row r="94" spans="1:15" x14ac:dyDescent="0.25">
      <c r="C94" s="144"/>
      <c r="D94" s="118"/>
      <c r="E94" s="145"/>
      <c r="F94" s="146"/>
      <c r="G94" s="146"/>
      <c r="H94" s="146"/>
      <c r="I94" s="146"/>
      <c r="J94" s="146"/>
      <c r="K94" s="146"/>
      <c r="L94" s="147"/>
      <c r="M94" s="10"/>
      <c r="N94" s="163"/>
      <c r="O94" s="14"/>
    </row>
    <row r="95" spans="1:15" ht="15" x14ac:dyDescent="0.25">
      <c r="C95" s="144"/>
      <c r="D95" s="118"/>
      <c r="E95" s="145"/>
      <c r="F95" s="146"/>
      <c r="G95" s="146"/>
      <c r="H95" s="146"/>
      <c r="I95" s="146"/>
      <c r="J95" s="146"/>
      <c r="K95" s="146"/>
      <c r="L95" s="147"/>
      <c r="M95" s="219" t="s">
        <v>34</v>
      </c>
      <c r="N95" s="219"/>
      <c r="O95" s="219"/>
    </row>
    <row r="96" spans="1:15" ht="15" x14ac:dyDescent="0.25">
      <c r="C96" s="144"/>
      <c r="D96" s="118"/>
      <c r="E96" s="145"/>
      <c r="F96" s="146"/>
      <c r="G96" s="146"/>
      <c r="H96" s="146"/>
      <c r="I96" s="146"/>
      <c r="J96" s="146"/>
      <c r="K96" s="146"/>
      <c r="L96" s="147"/>
      <c r="M96" s="214" t="s">
        <v>94</v>
      </c>
      <c r="N96" s="214"/>
      <c r="O96" s="214"/>
    </row>
    <row r="97" spans="3:15" ht="15" x14ac:dyDescent="0.25">
      <c r="C97" s="144"/>
      <c r="D97" s="118"/>
      <c r="E97" s="145"/>
      <c r="F97" s="146"/>
      <c r="G97" s="146"/>
      <c r="H97" s="145"/>
      <c r="I97" s="145"/>
      <c r="J97" s="145"/>
      <c r="K97" s="146"/>
      <c r="L97" s="147"/>
      <c r="M97" s="214" t="s">
        <v>35</v>
      </c>
      <c r="N97" s="214"/>
      <c r="O97" s="214"/>
    </row>
    <row r="98" spans="3:15" x14ac:dyDescent="0.25">
      <c r="C98" s="144"/>
      <c r="D98" s="118"/>
      <c r="E98" s="145"/>
      <c r="F98" s="146"/>
      <c r="G98" s="146"/>
      <c r="H98" s="145"/>
      <c r="I98" s="145"/>
      <c r="J98" s="145"/>
      <c r="K98" s="146"/>
      <c r="L98" s="147"/>
    </row>
    <row r="99" spans="3:15" x14ac:dyDescent="0.25">
      <c r="D99" s="118"/>
      <c r="E99" s="118"/>
      <c r="F99" s="143"/>
      <c r="G99" s="143"/>
      <c r="H99" s="118"/>
      <c r="I99" s="118"/>
      <c r="K99" s="143"/>
    </row>
  </sheetData>
  <mergeCells count="57">
    <mergeCell ref="C61:E61"/>
    <mergeCell ref="C56:E56"/>
    <mergeCell ref="C53:E53"/>
    <mergeCell ref="C10:E10"/>
    <mergeCell ref="C47:E47"/>
    <mergeCell ref="C46:E46"/>
    <mergeCell ref="M96:O96"/>
    <mergeCell ref="M97:O97"/>
    <mergeCell ref="C83:E83"/>
    <mergeCell ref="C87:E87"/>
    <mergeCell ref="C88:E88"/>
    <mergeCell ref="C89:E89"/>
    <mergeCell ref="M92:O92"/>
    <mergeCell ref="M95:O95"/>
    <mergeCell ref="A75:B75"/>
    <mergeCell ref="C77:E77"/>
    <mergeCell ref="C82:E82"/>
    <mergeCell ref="C74:E74"/>
    <mergeCell ref="C76:E76"/>
    <mergeCell ref="C75:E75"/>
    <mergeCell ref="F6:F7"/>
    <mergeCell ref="C73:E73"/>
    <mergeCell ref="C16:E16"/>
    <mergeCell ref="C17:E17"/>
    <mergeCell ref="C27:E27"/>
    <mergeCell ref="C54:E54"/>
    <mergeCell ref="C31:D31"/>
    <mergeCell ref="C33:E33"/>
    <mergeCell ref="C34:E34"/>
    <mergeCell ref="C52:E52"/>
    <mergeCell ref="C28:E28"/>
    <mergeCell ref="C30:E30"/>
    <mergeCell ref="C57:E57"/>
    <mergeCell ref="C62:E62"/>
    <mergeCell ref="C71:E71"/>
    <mergeCell ref="C70:E70"/>
    <mergeCell ref="O6:O7"/>
    <mergeCell ref="A8:B8"/>
    <mergeCell ref="C11:E11"/>
    <mergeCell ref="C13:E13"/>
    <mergeCell ref="C14:E14"/>
    <mergeCell ref="G6:G7"/>
    <mergeCell ref="H6:H7"/>
    <mergeCell ref="I6:I7"/>
    <mergeCell ref="J6:J7"/>
    <mergeCell ref="C6:C7"/>
    <mergeCell ref="D6:D7"/>
    <mergeCell ref="A9:B9"/>
    <mergeCell ref="K6:M6"/>
    <mergeCell ref="N6:N7"/>
    <mergeCell ref="A6:B7"/>
    <mergeCell ref="E6:E7"/>
    <mergeCell ref="A1:O1"/>
    <mergeCell ref="A2:O2"/>
    <mergeCell ref="A3:O3"/>
    <mergeCell ref="A4:O4"/>
    <mergeCell ref="A5:O5"/>
  </mergeCells>
  <pageMargins left="0.33" right="0.31" top="0.39" bottom="0.37" header="0.3" footer="0.3"/>
  <pageSetup paperSize="9" scale="46" orientation="landscape" horizontalDpi="300" verticalDpi="300" r:id="rId1"/>
  <rowBreaks count="1" manualBreakCount="1">
    <brk id="5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LRA 02</vt:lpstr>
      <vt:lpstr>Maret</vt:lpstr>
      <vt:lpstr>'LRA 02'!Print_Area</vt:lpstr>
      <vt:lpstr>Maret!Print_Area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NCN0CV060560506@outlook.com</cp:lastModifiedBy>
  <cp:lastPrinted>2024-04-03T05:33:24Z</cp:lastPrinted>
  <dcterms:created xsi:type="dcterms:W3CDTF">2022-06-06T09:47:38Z</dcterms:created>
  <dcterms:modified xsi:type="dcterms:W3CDTF">2024-05-14T03:03:07Z</dcterms:modified>
</cp:coreProperties>
</file>