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C6F50899-C7F7-4A78-8D4A-184F69B4D315}" xr6:coauthVersionLast="47" xr6:coauthVersionMax="47" xr10:uidLastSave="{00000000-0000-0000-0000-000000000000}"/>
  <bookViews>
    <workbookView xWindow="-110" yWindow="-110" windowWidth="19420" windowHeight="10300" xr2:uid="{BC5A43AF-3D8C-49BB-B75F-F6042BE38F6D}"/>
  </bookViews>
  <sheets>
    <sheet name="HR" sheetId="1" r:id="rId1"/>
  </sheets>
  <externalReferences>
    <externalReference r:id="rId2"/>
    <externalReference r:id="rId3"/>
    <externalReference r:id="rId4"/>
  </externalReferences>
  <definedNames>
    <definedName name="_xlnm.Print_Area" localSheetId="0">HR!$A$122:$R$148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3" i="1" l="1"/>
  <c r="K143" i="1"/>
  <c r="F143" i="1"/>
  <c r="E143" i="1"/>
  <c r="G143" i="1" s="1"/>
  <c r="D143" i="1"/>
  <c r="P142" i="1"/>
  <c r="O142" i="1"/>
  <c r="L142" i="1"/>
  <c r="M142" i="1" s="1"/>
  <c r="J142" i="1"/>
  <c r="I142" i="1"/>
  <c r="H142" i="1"/>
  <c r="K142" i="1" s="1"/>
  <c r="F142" i="1"/>
  <c r="G142" i="1" s="1"/>
  <c r="E142" i="1"/>
  <c r="D142" i="1"/>
  <c r="P141" i="1"/>
  <c r="L141" i="1"/>
  <c r="J141" i="1"/>
  <c r="I141" i="1"/>
  <c r="K141" i="1" s="1"/>
  <c r="H141" i="1"/>
  <c r="F141" i="1"/>
  <c r="E141" i="1"/>
  <c r="G141" i="1" s="1"/>
  <c r="D141" i="1"/>
  <c r="P140" i="1"/>
  <c r="L140" i="1"/>
  <c r="J140" i="1"/>
  <c r="I140" i="1"/>
  <c r="K140" i="1" s="1"/>
  <c r="H140" i="1"/>
  <c r="F140" i="1"/>
  <c r="E140" i="1"/>
  <c r="G140" i="1" s="1"/>
  <c r="D140" i="1"/>
  <c r="P139" i="1"/>
  <c r="L139" i="1"/>
  <c r="J139" i="1"/>
  <c r="I139" i="1"/>
  <c r="K139" i="1" s="1"/>
  <c r="H139" i="1"/>
  <c r="F139" i="1"/>
  <c r="E139" i="1"/>
  <c r="G139" i="1" s="1"/>
  <c r="D139" i="1"/>
  <c r="P138" i="1"/>
  <c r="L138" i="1"/>
  <c r="M138" i="1" s="1"/>
  <c r="J138" i="1"/>
  <c r="I138" i="1"/>
  <c r="H138" i="1"/>
  <c r="K138" i="1" s="1"/>
  <c r="F138" i="1"/>
  <c r="G138" i="1" s="1"/>
  <c r="E138" i="1"/>
  <c r="D138" i="1"/>
  <c r="P137" i="1"/>
  <c r="L137" i="1"/>
  <c r="M137" i="1" s="1"/>
  <c r="J137" i="1"/>
  <c r="I137" i="1"/>
  <c r="H137" i="1"/>
  <c r="K137" i="1" s="1"/>
  <c r="F137" i="1"/>
  <c r="G137" i="1" s="1"/>
  <c r="E137" i="1"/>
  <c r="D137" i="1"/>
  <c r="P136" i="1"/>
  <c r="M136" i="1"/>
  <c r="L136" i="1"/>
  <c r="J136" i="1"/>
  <c r="I136" i="1"/>
  <c r="H136" i="1"/>
  <c r="K136" i="1" s="1"/>
  <c r="F136" i="1"/>
  <c r="G136" i="1" s="1"/>
  <c r="E136" i="1"/>
  <c r="D136" i="1"/>
  <c r="P135" i="1"/>
  <c r="M135" i="1"/>
  <c r="L135" i="1"/>
  <c r="J135" i="1"/>
  <c r="I135" i="1"/>
  <c r="H135" i="1"/>
  <c r="K135" i="1" s="1"/>
  <c r="F135" i="1"/>
  <c r="G135" i="1" s="1"/>
  <c r="E135" i="1"/>
  <c r="D135" i="1"/>
  <c r="P134" i="1"/>
  <c r="L134" i="1"/>
  <c r="K134" i="1"/>
  <c r="J134" i="1"/>
  <c r="I134" i="1"/>
  <c r="M134" i="1" s="1"/>
  <c r="H134" i="1"/>
  <c r="G134" i="1"/>
  <c r="F134" i="1"/>
  <c r="E134" i="1"/>
  <c r="D134" i="1"/>
  <c r="P133" i="1"/>
  <c r="L133" i="1"/>
  <c r="M133" i="1" s="1"/>
  <c r="J133" i="1"/>
  <c r="I133" i="1"/>
  <c r="H133" i="1"/>
  <c r="K133" i="1" s="1"/>
  <c r="F133" i="1"/>
  <c r="E133" i="1"/>
  <c r="G133" i="1" s="1"/>
  <c r="D133" i="1"/>
  <c r="U110" i="1"/>
  <c r="K110" i="1"/>
  <c r="C110" i="1"/>
  <c r="G110" i="1" s="1"/>
  <c r="U109" i="1"/>
  <c r="M109" i="1"/>
  <c r="K109" i="1"/>
  <c r="U108" i="1"/>
  <c r="K108" i="1"/>
  <c r="U107" i="1"/>
  <c r="K107" i="1"/>
  <c r="U106" i="1"/>
  <c r="M106" i="1"/>
  <c r="K106" i="1"/>
  <c r="U105" i="1"/>
  <c r="M105" i="1"/>
  <c r="K105" i="1"/>
  <c r="U104" i="1"/>
  <c r="K104" i="1"/>
  <c r="U103" i="1"/>
  <c r="K103" i="1"/>
  <c r="K102" i="1"/>
  <c r="U101" i="1"/>
  <c r="M101" i="1"/>
  <c r="K101" i="1"/>
  <c r="U100" i="1"/>
  <c r="U133" i="1" s="1"/>
  <c r="O133" i="1" s="1"/>
  <c r="M100" i="1"/>
  <c r="K100" i="1"/>
  <c r="C100" i="1"/>
  <c r="G100" i="1" s="1"/>
  <c r="U79" i="1"/>
  <c r="K79" i="1"/>
  <c r="G79" i="1"/>
  <c r="U78" i="1"/>
  <c r="M78" i="1"/>
  <c r="K78" i="1"/>
  <c r="C109" i="1" s="1"/>
  <c r="G109" i="1" s="1"/>
  <c r="C78" i="1"/>
  <c r="G78" i="1" s="1"/>
  <c r="U77" i="1"/>
  <c r="K77" i="1"/>
  <c r="C108" i="1" s="1"/>
  <c r="G108" i="1" s="1"/>
  <c r="C77" i="1"/>
  <c r="G77" i="1" s="1"/>
  <c r="U76" i="1"/>
  <c r="K76" i="1"/>
  <c r="C107" i="1" s="1"/>
  <c r="G107" i="1" s="1"/>
  <c r="C76" i="1"/>
  <c r="G76" i="1" s="1"/>
  <c r="U75" i="1"/>
  <c r="M75" i="1"/>
  <c r="K75" i="1"/>
  <c r="C106" i="1" s="1"/>
  <c r="G106" i="1" s="1"/>
  <c r="U74" i="1"/>
  <c r="M74" i="1"/>
  <c r="K74" i="1"/>
  <c r="C105" i="1" s="1"/>
  <c r="G105" i="1" s="1"/>
  <c r="U73" i="1"/>
  <c r="K73" i="1"/>
  <c r="C104" i="1" s="1"/>
  <c r="G104" i="1" s="1"/>
  <c r="U72" i="1"/>
  <c r="K72" i="1"/>
  <c r="C103" i="1" s="1"/>
  <c r="G103" i="1" s="1"/>
  <c r="K71" i="1"/>
  <c r="C102" i="1" s="1"/>
  <c r="G102" i="1" s="1"/>
  <c r="U70" i="1"/>
  <c r="M70" i="1"/>
  <c r="K70" i="1"/>
  <c r="C101" i="1" s="1"/>
  <c r="G101" i="1" s="1"/>
  <c r="U69" i="1"/>
  <c r="M69" i="1"/>
  <c r="K69" i="1"/>
  <c r="U49" i="1"/>
  <c r="K49" i="1"/>
  <c r="U48" i="1"/>
  <c r="M48" i="1"/>
  <c r="K48" i="1"/>
  <c r="C48" i="1"/>
  <c r="G48" i="1" s="1"/>
  <c r="U47" i="1"/>
  <c r="K47" i="1"/>
  <c r="C47" i="1"/>
  <c r="G47" i="1" s="1"/>
  <c r="U46" i="1"/>
  <c r="K46" i="1"/>
  <c r="U45" i="1"/>
  <c r="M45" i="1"/>
  <c r="K45" i="1"/>
  <c r="U44" i="1"/>
  <c r="M44" i="1"/>
  <c r="K44" i="1"/>
  <c r="C75" i="1" s="1"/>
  <c r="G75" i="1" s="1"/>
  <c r="U43" i="1"/>
  <c r="K43" i="1"/>
  <c r="C74" i="1" s="1"/>
  <c r="G74" i="1" s="1"/>
  <c r="U42" i="1"/>
  <c r="T42" i="1"/>
  <c r="S42" i="1"/>
  <c r="K42" i="1"/>
  <c r="C73" i="1" s="1"/>
  <c r="G73" i="1" s="1"/>
  <c r="C42" i="1"/>
  <c r="G42" i="1" s="1"/>
  <c r="U41" i="1"/>
  <c r="S41" i="1"/>
  <c r="T41" i="1" s="1"/>
  <c r="K41" i="1"/>
  <c r="C72" i="1" s="1"/>
  <c r="G72" i="1" s="1"/>
  <c r="U40" i="1"/>
  <c r="M40" i="1"/>
  <c r="K40" i="1"/>
  <c r="C71" i="1" s="1"/>
  <c r="G71" i="1" s="1"/>
  <c r="V39" i="1"/>
  <c r="U39" i="1"/>
  <c r="M39" i="1"/>
  <c r="K39" i="1"/>
  <c r="C69" i="1" s="1"/>
  <c r="G69" i="1" s="1"/>
  <c r="U21" i="1"/>
  <c r="K21" i="1"/>
  <c r="C49" i="1" s="1"/>
  <c r="G49" i="1" s="1"/>
  <c r="G21" i="1"/>
  <c r="V20" i="1"/>
  <c r="U20" i="1"/>
  <c r="N20" i="1"/>
  <c r="M20" i="1"/>
  <c r="K20" i="1"/>
  <c r="G20" i="1"/>
  <c r="U19" i="1"/>
  <c r="N19" i="1"/>
  <c r="K19" i="1"/>
  <c r="G19" i="1"/>
  <c r="U18" i="1"/>
  <c r="U141" i="1" s="1"/>
  <c r="K18" i="1"/>
  <c r="C46" i="1" s="1"/>
  <c r="G46" i="1" s="1"/>
  <c r="G18" i="1"/>
  <c r="U17" i="1"/>
  <c r="U140" i="1" s="1"/>
  <c r="M17" i="1"/>
  <c r="K17" i="1"/>
  <c r="C45" i="1" s="1"/>
  <c r="G45" i="1" s="1"/>
  <c r="G17" i="1"/>
  <c r="U16" i="1"/>
  <c r="U139" i="1" s="1"/>
  <c r="M16" i="1"/>
  <c r="K16" i="1"/>
  <c r="C44" i="1" s="1"/>
  <c r="G44" i="1" s="1"/>
  <c r="G16" i="1"/>
  <c r="U15" i="1"/>
  <c r="U138" i="1" s="1"/>
  <c r="O138" i="1" s="1"/>
  <c r="K15" i="1"/>
  <c r="C43" i="1" s="1"/>
  <c r="G43" i="1" s="1"/>
  <c r="G15" i="1"/>
  <c r="U14" i="1"/>
  <c r="U137" i="1" s="1"/>
  <c r="K14" i="1"/>
  <c r="G14" i="1"/>
  <c r="U13" i="1"/>
  <c r="U136" i="1" s="1"/>
  <c r="K13" i="1"/>
  <c r="C41" i="1" s="1"/>
  <c r="G41" i="1" s="1"/>
  <c r="G13" i="1"/>
  <c r="U12" i="1"/>
  <c r="U135" i="1" s="1"/>
  <c r="M12" i="1"/>
  <c r="K12" i="1"/>
  <c r="C40" i="1" s="1"/>
  <c r="G40" i="1" s="1"/>
  <c r="G12" i="1"/>
  <c r="U11" i="1"/>
  <c r="M11" i="1"/>
  <c r="K11" i="1"/>
  <c r="C39" i="1" s="1"/>
  <c r="G39" i="1" s="1"/>
  <c r="G11" i="1"/>
  <c r="H6" i="1"/>
  <c r="C5" i="1"/>
  <c r="A3" i="1"/>
  <c r="M139" i="1" l="1"/>
  <c r="M140" i="1"/>
  <c r="U134" i="1"/>
  <c r="O134" i="1" s="1"/>
  <c r="C70" i="1"/>
  <c r="G70" i="1" s="1"/>
</calcChain>
</file>

<file path=xl/sharedStrings.xml><?xml version="1.0" encoding="utf-8"?>
<sst xmlns="http://schemas.openxmlformats.org/spreadsheetml/2006/main" count="248" uniqueCount="58">
  <si>
    <t>DATA SEMENTARA LUAS AREAL, PRODUKSI, PRODUKTIVITAS, DAN JUMLAH PETANI</t>
  </si>
  <si>
    <t>PEMILIK LAHAN TAHUNAN PERKEBUNAN RAKYAT KABUPATEN BULUKUMBA</t>
  </si>
  <si>
    <t>Triwulan I</t>
  </si>
  <si>
    <t>KEC. HERLANG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</si>
  <si>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</si>
  <si>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</si>
  <si>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</si>
  <si>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</si>
  <si>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</si>
  <si>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</si>
  <si>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</si>
  <si>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</si>
  <si>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</si>
  <si>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</si>
  <si>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</si>
  <si>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</si>
  <si>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</si>
  <si>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</si>
  <si>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</si>
  <si>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</si>
  <si>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</si>
  <si>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</si>
  <si>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</si>
  <si>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</si>
  <si>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</si>
  <si>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</si>
  <si>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</si>
  <si>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</si>
  <si>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</si>
  <si>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</si>
  <si>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</si>
  <si>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</si>
  <si>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</si>
  <si>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</si>
  <si>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</si>
  <si>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</si>
  <si>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</si>
  <si>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</si>
  <si>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</si>
  <si>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Kelapa Genjah</t>
  </si>
  <si>
    <t>TAHUN 2024</t>
  </si>
  <si>
    <t>Triwulan II</t>
  </si>
  <si>
    <t>Tanaman Akhir Triwulan I 2024</t>
  </si>
  <si>
    <t>Kondisi Triwulan II Tahun 2024</t>
  </si>
  <si>
    <t>Lump</t>
  </si>
  <si>
    <t>: perkembangan tanaman yang bagus dan pemeliharaan jga bagus</t>
  </si>
  <si>
    <t>: Panen raya di triw II (bln 6)</t>
  </si>
  <si>
    <t>Triwulan III</t>
  </si>
  <si>
    <t>Tanaman Akhir Triwulan II 2024</t>
  </si>
  <si>
    <t>Kondisi Triwulan III Tahun 2024</t>
  </si>
  <si>
    <t>Triwulan IV</t>
  </si>
  <si>
    <t>Tanaman Akhir Triwulan III 2024</t>
  </si>
  <si>
    <t>Kondisi Triwulan IV Tahun 2024</t>
  </si>
  <si>
    <t>*Data Sementara</t>
  </si>
  <si>
    <t>Tanaman Akhir Tahun 2023</t>
  </si>
  <si>
    <t xml:space="preserve"> </t>
  </si>
  <si>
    <t>Petugas Perkebunan Kecamatan</t>
  </si>
  <si>
    <t>Hj. Suriani Paremma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</si>
</sst>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.00_);_(* \(#,##0.00\);_(* &quot;-&quot;??_);_(@_)"/>
    <numFmt numFmtId="168" formatCode="_ * #,##0.00_ ;_ * \-#,##0.0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b/>
      <i/>
      <sz val="11"/>
      <color rgb="FF0070C0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u/>
      <sz val="11"/>
      <color theme="1"/>
      <name val="Arial Narrow"/>
      <family val="2"/>
    </font>
    <font>
      <b/>
      <sz val="11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5" fontId="8" fillId="4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4" xfId="2" applyNumberFormat="1" applyFont="1" applyBorder="1" applyAlignment="1"/>
    <xf numFmtId="167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7" fontId="3" fillId="0" borderId="17" xfId="1" applyNumberFormat="1" applyFont="1" applyBorder="1"/>
    <xf numFmtId="168" fontId="8" fillId="0" borderId="16" xfId="2" applyNumberFormat="1" applyFont="1" applyBorder="1" applyAlignment="1"/>
    <xf numFmtId="165" fontId="11" fillId="0" borderId="16" xfId="2" applyNumberFormat="1" applyFont="1" applyBorder="1" applyAlignment="1">
      <alignment horizontal="center" wrapText="1"/>
    </xf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165" fontId="7" fillId="0" borderId="16" xfId="2" applyNumberFormat="1" applyFont="1" applyBorder="1" applyAlignment="1">
      <alignment horizontal="right"/>
    </xf>
    <xf numFmtId="168" fontId="7" fillId="0" borderId="16" xfId="2" applyNumberFormat="1" applyFont="1" applyBorder="1" applyAlignment="1">
      <alignment horizontal="right"/>
    </xf>
    <xf numFmtId="167" fontId="9" fillId="0" borderId="16" xfId="1" applyNumberFormat="1" applyFont="1" applyBorder="1" applyAlignment="1">
      <alignment horizontal="center" wrapText="1"/>
    </xf>
    <xf numFmtId="167" fontId="9" fillId="0" borderId="16" xfId="1" applyNumberFormat="1" applyFont="1" applyFill="1" applyBorder="1" applyAlignment="1">
      <alignment horizontal="center" wrapText="1"/>
    </xf>
    <xf numFmtId="165" fontId="7" fillId="0" borderId="16" xfId="2" applyNumberFormat="1" applyFont="1" applyFill="1" applyBorder="1" applyAlignment="1">
      <alignment horizontal="right"/>
    </xf>
    <xf numFmtId="165" fontId="7" fillId="0" borderId="16" xfId="2" applyNumberFormat="1" applyFont="1" applyFill="1" applyBorder="1" applyAlignment="1"/>
    <xf numFmtId="168" fontId="7" fillId="0" borderId="16" xfId="2" applyNumberFormat="1" applyFont="1" applyBorder="1" applyAlignment="1"/>
    <xf numFmtId="165" fontId="7" fillId="2" borderId="16" xfId="2" applyNumberFormat="1" applyFont="1" applyFill="1" applyBorder="1" applyAlignment="1"/>
    <xf numFmtId="167" fontId="9" fillId="0" borderId="16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66" fontId="7" fillId="0" borderId="18" xfId="2" applyNumberFormat="1" applyFont="1" applyBorder="1" applyAlignment="1"/>
    <xf numFmtId="165" fontId="7" fillId="0" borderId="18" xfId="2" applyNumberFormat="1" applyFont="1" applyBorder="1" applyAlignment="1"/>
    <xf numFmtId="166" fontId="7" fillId="4" borderId="18" xfId="2" applyNumberFormat="1" applyFont="1" applyFill="1" applyBorder="1" applyAlignment="1"/>
    <xf numFmtId="166" fontId="7" fillId="0" borderId="18" xfId="2" applyNumberFormat="1" applyFont="1" applyBorder="1" applyAlignment="1">
      <alignment horizontal="right"/>
    </xf>
    <xf numFmtId="165" fontId="7" fillId="0" borderId="18" xfId="2" applyNumberFormat="1" applyFont="1" applyBorder="1" applyAlignment="1">
      <alignment horizontal="right"/>
    </xf>
    <xf numFmtId="168" fontId="7" fillId="0" borderId="18" xfId="2" applyNumberFormat="1" applyFont="1" applyBorder="1" applyAlignment="1"/>
    <xf numFmtId="167" fontId="9" fillId="0" borderId="18" xfId="1" applyNumberFormat="1" applyFont="1" applyBorder="1" applyAlignment="1">
      <alignment horizontal="center"/>
    </xf>
    <xf numFmtId="165" fontId="3" fillId="0" borderId="18" xfId="2" applyNumberFormat="1" applyFont="1" applyBorder="1" applyAlignment="1"/>
    <xf numFmtId="43" fontId="10" fillId="0" borderId="18" xfId="1" applyFont="1" applyFill="1" applyBorder="1" applyAlignment="1">
      <alignment wrapText="1"/>
    </xf>
    <xf numFmtId="0" fontId="12" fillId="0" borderId="0" xfId="0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8" fontId="7" fillId="0" borderId="14" xfId="2" applyNumberFormat="1" applyFont="1" applyBorder="1" applyAlignment="1"/>
    <xf numFmtId="43" fontId="13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38" fontId="8" fillId="0" borderId="0" xfId="0" applyNumberFormat="1" applyFont="1"/>
    <xf numFmtId="165" fontId="8" fillId="4" borderId="16" xfId="2" applyNumberFormat="1" applyFont="1" applyFill="1" applyBorder="1" applyAlignment="1"/>
    <xf numFmtId="38" fontId="14" fillId="0" borderId="0" xfId="0" applyNumberFormat="1" applyFont="1"/>
    <xf numFmtId="0" fontId="3" fillId="0" borderId="19" xfId="0" applyFont="1" applyBorder="1" applyAlignment="1">
      <alignment horizontal="center"/>
    </xf>
    <xf numFmtId="165" fontId="7" fillId="0" borderId="19" xfId="2" applyNumberFormat="1" applyFont="1" applyBorder="1" applyAlignment="1"/>
    <xf numFmtId="165" fontId="7" fillId="4" borderId="19" xfId="2" applyNumberFormat="1" applyFont="1" applyFill="1" applyBorder="1" applyAlignment="1"/>
    <xf numFmtId="168" fontId="7" fillId="0" borderId="19" xfId="2" applyNumberFormat="1" applyFont="1" applyBorder="1" applyAlignment="1"/>
    <xf numFmtId="167" fontId="9" fillId="0" borderId="19" xfId="1" applyNumberFormat="1" applyFont="1" applyBorder="1" applyAlignment="1">
      <alignment horizontal="center"/>
    </xf>
    <xf numFmtId="165" fontId="3" fillId="0" borderId="19" xfId="2" applyNumberFormat="1" applyFont="1" applyBorder="1" applyAlignment="1"/>
    <xf numFmtId="43" fontId="10" fillId="0" borderId="19" xfId="1" applyFont="1" applyFill="1" applyBorder="1" applyAlignment="1">
      <alignment wrapText="1"/>
    </xf>
    <xf numFmtId="0" fontId="15" fillId="0" borderId="0" xfId="0" applyFont="1"/>
    <xf numFmtId="0" fontId="14" fillId="0" borderId="0" xfId="0" applyFont="1"/>
    <xf numFmtId="164" fontId="14" fillId="0" borderId="0" xfId="1" applyNumberFormat="1" applyFont="1"/>
    <xf numFmtId="0" fontId="3" fillId="0" borderId="10" xfId="0" applyFont="1" applyBorder="1" applyAlignment="1">
      <alignment horizontal="center"/>
    </xf>
    <xf numFmtId="167" fontId="3" fillId="0" borderId="20" xfId="1" applyNumberFormat="1" applyFont="1" applyBorder="1"/>
    <xf numFmtId="168" fontId="8" fillId="0" borderId="18" xfId="2" applyNumberFormat="1" applyFont="1" applyBorder="1" applyAlignment="1"/>
    <xf numFmtId="165" fontId="11" fillId="0" borderId="18" xfId="2" applyNumberFormat="1" applyFont="1" applyBorder="1" applyAlignment="1">
      <alignment horizontal="center" wrapText="1"/>
    </xf>
    <xf numFmtId="0" fontId="16" fillId="2" borderId="0" xfId="0" applyFont="1" applyFill="1"/>
    <xf numFmtId="0" fontId="7" fillId="0" borderId="19" xfId="0" applyFont="1" applyBorder="1"/>
    <xf numFmtId="165" fontId="7" fillId="0" borderId="19" xfId="2" applyNumberFormat="1" applyFont="1" applyBorder="1" applyAlignment="1">
      <alignment horizontal="right"/>
    </xf>
    <xf numFmtId="166" fontId="3" fillId="0" borderId="18" xfId="2" applyNumberFormat="1" applyFont="1" applyBorder="1" applyAlignment="1"/>
    <xf numFmtId="166" fontId="10" fillId="0" borderId="18" xfId="1" applyNumberFormat="1" applyFont="1" applyFill="1" applyBorder="1" applyAlignment="1">
      <alignment wrapText="1"/>
    </xf>
    <xf numFmtId="165" fontId="3" fillId="0" borderId="0" xfId="0" applyNumberFormat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6" fontId="7" fillId="0" borderId="21" xfId="2" applyNumberFormat="1" applyFont="1" applyBorder="1" applyAlignment="1"/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5" fontId="7" fillId="0" borderId="13" xfId="2" applyNumberFormat="1" applyFont="1" applyBorder="1" applyAlignment="1"/>
    <xf numFmtId="166" fontId="7" fillId="0" borderId="16" xfId="2" applyNumberFormat="1" applyFont="1" applyBorder="1" applyAlignment="1"/>
    <xf numFmtId="165" fontId="8" fillId="0" borderId="16" xfId="2" applyNumberFormat="1" applyFont="1" applyBorder="1" applyAlignment="1"/>
    <xf numFmtId="168" fontId="8" fillId="0" borderId="19" xfId="2" applyNumberFormat="1" applyFont="1" applyBorder="1" applyAlignment="1"/>
    <xf numFmtId="166" fontId="8" fillId="0" borderId="18" xfId="2" applyNumberFormat="1" applyFont="1" applyBorder="1" applyAlignment="1"/>
    <xf numFmtId="165" fontId="8" fillId="0" borderId="18" xfId="2" applyNumberFormat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Laporan%20Statistik%20Tahunan%20Bulukumba%20Perkebunan%20Tahun%202021%20(%20Maret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/>
      <sheetData sheetId="1"/>
      <sheetData sheetId="2"/>
      <sheetData sheetId="3"/>
      <sheetData sheetId="4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aman semusim"/>
      <sheetName val="Gtr"/>
      <sheetName val="UB"/>
      <sheetName val="UL"/>
      <sheetName val="BB"/>
      <sheetName val="BT"/>
      <sheetName val="HRL"/>
      <sheetName val="KJ"/>
      <sheetName val="BLK"/>
      <sheetName val="RA"/>
      <sheetName val="rekap semesteran"/>
      <sheetName val="KD"/>
      <sheetName val="Sheet4"/>
      <sheetName val="Rekap Triwulan I"/>
      <sheetName val="trend produksi 2017-2020"/>
      <sheetName val="Trend Data 2017-2020"/>
      <sheetName val="Rekap komoditi Tahunan 2021"/>
      <sheetName val="Rekap Semester 1"/>
      <sheetName val="Rekap Tahun 2021"/>
      <sheetName val="Justifikasi "/>
      <sheetName val="Statistik Semusim 2021"/>
      <sheetName val="Sheet2"/>
      <sheetName val="Rekap hingga September"/>
      <sheetName val="Rekap okeh 2019"/>
      <sheetName val="LPPD"/>
      <sheetName val="Sheet1"/>
      <sheetName val="Rekap Tri I Bulukumba"/>
      <sheetName val="Rekap Tri II Bulukumba"/>
      <sheetName val="Rekap Tri III Bulukumba"/>
      <sheetName val="rekap tri I sd tri III"/>
      <sheetName val="Januari"/>
      <sheetName val="Februari"/>
      <sheetName val="Maret"/>
      <sheetName val="rekap April"/>
      <sheetName val="rekap Mei"/>
      <sheetName val="rekap Juni"/>
      <sheetName val="Sheet3"/>
      <sheetName val="rekap semester I"/>
      <sheetName val="rekap semester 1 perbaikan"/>
      <sheetName val="Rekap Juli"/>
      <sheetName val="Rekap Agustus"/>
      <sheetName val="Rekap Sept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8">
          <cell r="AX138">
            <v>0</v>
          </cell>
        </row>
        <row r="146">
          <cell r="N146" t="str">
            <v>Biji</v>
          </cell>
        </row>
        <row r="147">
          <cell r="N147" t="str">
            <v>Lump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8E36-41FD-48FB-95ED-6D526D60DDB7}">
  <sheetPr>
    <tabColor rgb="FF00B0F0"/>
  </sheetPr>
  <dimension ref="A1:V148"/>
  <sheetViews>
    <sheetView tabSelected="1" zoomScale="80" zoomScaleNormal="80" workbookViewId="0">
      <selection activeCell="W1" sqref="W1:AK65536"/>
    </sheetView>
  </sheetViews>
  <sheetFormatPr defaultColWidth="4.1796875" defaultRowHeight="14" x14ac:dyDescent="0.3"/>
  <cols>
    <col min="1" max="1" width="4.1796875" style="3" customWidth="1"/>
    <col min="2" max="2" width="13.1796875" style="3" customWidth="1"/>
    <col min="3" max="4" width="8.7265625" style="3" customWidth="1"/>
    <col min="5" max="5" width="8.1796875" style="3" customWidth="1"/>
    <col min="6" max="6" width="7.81640625" style="3" customWidth="1"/>
    <col min="7" max="7" width="8.1796875" style="3" customWidth="1"/>
    <col min="8" max="8" width="7" style="3" customWidth="1"/>
    <col min="9" max="9" width="8" style="3" customWidth="1"/>
    <col min="10" max="10" width="7.26953125" style="3" customWidth="1"/>
    <col min="11" max="11" width="8" style="3" customWidth="1"/>
    <col min="12" max="12" width="11" style="3" customWidth="1"/>
    <col min="13" max="13" width="8.81640625" style="3" customWidth="1"/>
    <col min="14" max="14" width="9.7265625" style="3" customWidth="1"/>
    <col min="15" max="15" width="9.453125" style="3" customWidth="1"/>
    <col min="16" max="16" width="9" style="3" customWidth="1"/>
    <col min="17" max="17" width="5.54296875" style="67" customWidth="1"/>
    <col min="18" max="18" width="7.7265625" style="3" customWidth="1"/>
    <col min="19" max="20" width="13.1796875" style="3" hidden="1" customWidth="1"/>
    <col min="21" max="21" width="14.54296875" style="4" customWidth="1"/>
    <col min="22" max="22" width="2.26953125" style="3" customWidth="1"/>
    <col min="23" max="239" width="9.1796875" style="3" customWidth="1"/>
    <col min="240" max="257" width="4.1796875" style="3"/>
    <col min="258" max="258" width="13.1796875" style="3" customWidth="1"/>
    <col min="259" max="260" width="8.7265625" style="3" customWidth="1"/>
    <col min="261" max="261" width="8.179687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8" style="3" customWidth="1"/>
    <col min="266" max="266" width="7.26953125" style="3" customWidth="1"/>
    <col min="267" max="267" width="8" style="3" customWidth="1"/>
    <col min="268" max="268" width="11" style="3" customWidth="1"/>
    <col min="269" max="269" width="8.81640625" style="3" customWidth="1"/>
    <col min="270" max="270" width="9.7265625" style="3" customWidth="1"/>
    <col min="271" max="271" width="9.453125" style="3" customWidth="1"/>
    <col min="272" max="272" width="9" style="3" customWidth="1"/>
    <col min="273" max="273" width="5.54296875" style="3" customWidth="1"/>
    <col min="274" max="274" width="7.7265625" style="3" customWidth="1"/>
    <col min="275" max="276" width="0" style="3" hidden="1" customWidth="1"/>
    <col min="277" max="277" width="14.54296875" style="3" customWidth="1"/>
    <col min="278" max="278" width="2.26953125" style="3" customWidth="1"/>
    <col min="279" max="495" width="9.1796875" style="3" customWidth="1"/>
    <col min="496" max="513" width="4.1796875" style="3"/>
    <col min="514" max="514" width="13.1796875" style="3" customWidth="1"/>
    <col min="515" max="516" width="8.7265625" style="3" customWidth="1"/>
    <col min="517" max="517" width="8.179687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8" style="3" customWidth="1"/>
    <col min="522" max="522" width="7.26953125" style="3" customWidth="1"/>
    <col min="523" max="523" width="8" style="3" customWidth="1"/>
    <col min="524" max="524" width="11" style="3" customWidth="1"/>
    <col min="525" max="525" width="8.81640625" style="3" customWidth="1"/>
    <col min="526" max="526" width="9.7265625" style="3" customWidth="1"/>
    <col min="527" max="527" width="9.453125" style="3" customWidth="1"/>
    <col min="528" max="528" width="9" style="3" customWidth="1"/>
    <col min="529" max="529" width="5.54296875" style="3" customWidth="1"/>
    <col min="530" max="530" width="7.7265625" style="3" customWidth="1"/>
    <col min="531" max="532" width="0" style="3" hidden="1" customWidth="1"/>
    <col min="533" max="533" width="14.54296875" style="3" customWidth="1"/>
    <col min="534" max="534" width="2.26953125" style="3" customWidth="1"/>
    <col min="535" max="751" width="9.1796875" style="3" customWidth="1"/>
    <col min="752" max="769" width="4.1796875" style="3"/>
    <col min="770" max="770" width="13.1796875" style="3" customWidth="1"/>
    <col min="771" max="772" width="8.7265625" style="3" customWidth="1"/>
    <col min="773" max="773" width="8.179687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8" style="3" customWidth="1"/>
    <col min="778" max="778" width="7.26953125" style="3" customWidth="1"/>
    <col min="779" max="779" width="8" style="3" customWidth="1"/>
    <col min="780" max="780" width="11" style="3" customWidth="1"/>
    <col min="781" max="781" width="8.81640625" style="3" customWidth="1"/>
    <col min="782" max="782" width="9.7265625" style="3" customWidth="1"/>
    <col min="783" max="783" width="9.453125" style="3" customWidth="1"/>
    <col min="784" max="784" width="9" style="3" customWidth="1"/>
    <col min="785" max="785" width="5.54296875" style="3" customWidth="1"/>
    <col min="786" max="786" width="7.7265625" style="3" customWidth="1"/>
    <col min="787" max="788" width="0" style="3" hidden="1" customWidth="1"/>
    <col min="789" max="789" width="14.54296875" style="3" customWidth="1"/>
    <col min="790" max="790" width="2.26953125" style="3" customWidth="1"/>
    <col min="791" max="1007" width="9.1796875" style="3" customWidth="1"/>
    <col min="1008" max="1025" width="4.1796875" style="3"/>
    <col min="1026" max="1026" width="13.1796875" style="3" customWidth="1"/>
    <col min="1027" max="1028" width="8.7265625" style="3" customWidth="1"/>
    <col min="1029" max="1029" width="8.179687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8" style="3" customWidth="1"/>
    <col min="1034" max="1034" width="7.26953125" style="3" customWidth="1"/>
    <col min="1035" max="1035" width="8" style="3" customWidth="1"/>
    <col min="1036" max="1036" width="11" style="3" customWidth="1"/>
    <col min="1037" max="1037" width="8.81640625" style="3" customWidth="1"/>
    <col min="1038" max="1038" width="9.7265625" style="3" customWidth="1"/>
    <col min="1039" max="1039" width="9.453125" style="3" customWidth="1"/>
    <col min="1040" max="1040" width="9" style="3" customWidth="1"/>
    <col min="1041" max="1041" width="5.54296875" style="3" customWidth="1"/>
    <col min="1042" max="1042" width="7.7265625" style="3" customWidth="1"/>
    <col min="1043" max="1044" width="0" style="3" hidden="1" customWidth="1"/>
    <col min="1045" max="1045" width="14.54296875" style="3" customWidth="1"/>
    <col min="1046" max="1046" width="2.26953125" style="3" customWidth="1"/>
    <col min="1047" max="1263" width="9.1796875" style="3" customWidth="1"/>
    <col min="1264" max="1281" width="4.1796875" style="3"/>
    <col min="1282" max="1282" width="13.1796875" style="3" customWidth="1"/>
    <col min="1283" max="1284" width="8.7265625" style="3" customWidth="1"/>
    <col min="1285" max="1285" width="8.179687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8" style="3" customWidth="1"/>
    <col min="1290" max="1290" width="7.26953125" style="3" customWidth="1"/>
    <col min="1291" max="1291" width="8" style="3" customWidth="1"/>
    <col min="1292" max="1292" width="11" style="3" customWidth="1"/>
    <col min="1293" max="1293" width="8.81640625" style="3" customWidth="1"/>
    <col min="1294" max="1294" width="9.7265625" style="3" customWidth="1"/>
    <col min="1295" max="1295" width="9.453125" style="3" customWidth="1"/>
    <col min="1296" max="1296" width="9" style="3" customWidth="1"/>
    <col min="1297" max="1297" width="5.54296875" style="3" customWidth="1"/>
    <col min="1298" max="1298" width="7.7265625" style="3" customWidth="1"/>
    <col min="1299" max="1300" width="0" style="3" hidden="1" customWidth="1"/>
    <col min="1301" max="1301" width="14.54296875" style="3" customWidth="1"/>
    <col min="1302" max="1302" width="2.26953125" style="3" customWidth="1"/>
    <col min="1303" max="1519" width="9.1796875" style="3" customWidth="1"/>
    <col min="1520" max="1537" width="4.1796875" style="3"/>
    <col min="1538" max="1538" width="13.1796875" style="3" customWidth="1"/>
    <col min="1539" max="1540" width="8.7265625" style="3" customWidth="1"/>
    <col min="1541" max="1541" width="8.179687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8" style="3" customWidth="1"/>
    <col min="1546" max="1546" width="7.26953125" style="3" customWidth="1"/>
    <col min="1547" max="1547" width="8" style="3" customWidth="1"/>
    <col min="1548" max="1548" width="11" style="3" customWidth="1"/>
    <col min="1549" max="1549" width="8.81640625" style="3" customWidth="1"/>
    <col min="1550" max="1550" width="9.7265625" style="3" customWidth="1"/>
    <col min="1551" max="1551" width="9.453125" style="3" customWidth="1"/>
    <col min="1552" max="1552" width="9" style="3" customWidth="1"/>
    <col min="1553" max="1553" width="5.54296875" style="3" customWidth="1"/>
    <col min="1554" max="1554" width="7.7265625" style="3" customWidth="1"/>
    <col min="1555" max="1556" width="0" style="3" hidden="1" customWidth="1"/>
    <col min="1557" max="1557" width="14.54296875" style="3" customWidth="1"/>
    <col min="1558" max="1558" width="2.26953125" style="3" customWidth="1"/>
    <col min="1559" max="1775" width="9.1796875" style="3" customWidth="1"/>
    <col min="1776" max="1793" width="4.1796875" style="3"/>
    <col min="1794" max="1794" width="13.1796875" style="3" customWidth="1"/>
    <col min="1795" max="1796" width="8.7265625" style="3" customWidth="1"/>
    <col min="1797" max="1797" width="8.179687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8" style="3" customWidth="1"/>
    <col min="1802" max="1802" width="7.26953125" style="3" customWidth="1"/>
    <col min="1803" max="1803" width="8" style="3" customWidth="1"/>
    <col min="1804" max="1804" width="11" style="3" customWidth="1"/>
    <col min="1805" max="1805" width="8.81640625" style="3" customWidth="1"/>
    <col min="1806" max="1806" width="9.7265625" style="3" customWidth="1"/>
    <col min="1807" max="1807" width="9.453125" style="3" customWidth="1"/>
    <col min="1808" max="1808" width="9" style="3" customWidth="1"/>
    <col min="1809" max="1809" width="5.54296875" style="3" customWidth="1"/>
    <col min="1810" max="1810" width="7.7265625" style="3" customWidth="1"/>
    <col min="1811" max="1812" width="0" style="3" hidden="1" customWidth="1"/>
    <col min="1813" max="1813" width="14.54296875" style="3" customWidth="1"/>
    <col min="1814" max="1814" width="2.26953125" style="3" customWidth="1"/>
    <col min="1815" max="2031" width="9.1796875" style="3" customWidth="1"/>
    <col min="2032" max="2049" width="4.1796875" style="3"/>
    <col min="2050" max="2050" width="13.1796875" style="3" customWidth="1"/>
    <col min="2051" max="2052" width="8.7265625" style="3" customWidth="1"/>
    <col min="2053" max="2053" width="8.179687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8" style="3" customWidth="1"/>
    <col min="2058" max="2058" width="7.26953125" style="3" customWidth="1"/>
    <col min="2059" max="2059" width="8" style="3" customWidth="1"/>
    <col min="2060" max="2060" width="11" style="3" customWidth="1"/>
    <col min="2061" max="2061" width="8.81640625" style="3" customWidth="1"/>
    <col min="2062" max="2062" width="9.7265625" style="3" customWidth="1"/>
    <col min="2063" max="2063" width="9.453125" style="3" customWidth="1"/>
    <col min="2064" max="2064" width="9" style="3" customWidth="1"/>
    <col min="2065" max="2065" width="5.54296875" style="3" customWidth="1"/>
    <col min="2066" max="2066" width="7.7265625" style="3" customWidth="1"/>
    <col min="2067" max="2068" width="0" style="3" hidden="1" customWidth="1"/>
    <col min="2069" max="2069" width="14.54296875" style="3" customWidth="1"/>
    <col min="2070" max="2070" width="2.26953125" style="3" customWidth="1"/>
    <col min="2071" max="2287" width="9.1796875" style="3" customWidth="1"/>
    <col min="2288" max="2305" width="4.1796875" style="3"/>
    <col min="2306" max="2306" width="13.1796875" style="3" customWidth="1"/>
    <col min="2307" max="2308" width="8.7265625" style="3" customWidth="1"/>
    <col min="2309" max="2309" width="8.179687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8" style="3" customWidth="1"/>
    <col min="2314" max="2314" width="7.26953125" style="3" customWidth="1"/>
    <col min="2315" max="2315" width="8" style="3" customWidth="1"/>
    <col min="2316" max="2316" width="11" style="3" customWidth="1"/>
    <col min="2317" max="2317" width="8.81640625" style="3" customWidth="1"/>
    <col min="2318" max="2318" width="9.7265625" style="3" customWidth="1"/>
    <col min="2319" max="2319" width="9.453125" style="3" customWidth="1"/>
    <col min="2320" max="2320" width="9" style="3" customWidth="1"/>
    <col min="2321" max="2321" width="5.54296875" style="3" customWidth="1"/>
    <col min="2322" max="2322" width="7.7265625" style="3" customWidth="1"/>
    <col min="2323" max="2324" width="0" style="3" hidden="1" customWidth="1"/>
    <col min="2325" max="2325" width="14.54296875" style="3" customWidth="1"/>
    <col min="2326" max="2326" width="2.26953125" style="3" customWidth="1"/>
    <col min="2327" max="2543" width="9.1796875" style="3" customWidth="1"/>
    <col min="2544" max="2561" width="4.1796875" style="3"/>
    <col min="2562" max="2562" width="13.1796875" style="3" customWidth="1"/>
    <col min="2563" max="2564" width="8.7265625" style="3" customWidth="1"/>
    <col min="2565" max="2565" width="8.179687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8" style="3" customWidth="1"/>
    <col min="2570" max="2570" width="7.26953125" style="3" customWidth="1"/>
    <col min="2571" max="2571" width="8" style="3" customWidth="1"/>
    <col min="2572" max="2572" width="11" style="3" customWidth="1"/>
    <col min="2573" max="2573" width="8.81640625" style="3" customWidth="1"/>
    <col min="2574" max="2574" width="9.7265625" style="3" customWidth="1"/>
    <col min="2575" max="2575" width="9.453125" style="3" customWidth="1"/>
    <col min="2576" max="2576" width="9" style="3" customWidth="1"/>
    <col min="2577" max="2577" width="5.54296875" style="3" customWidth="1"/>
    <col min="2578" max="2578" width="7.7265625" style="3" customWidth="1"/>
    <col min="2579" max="2580" width="0" style="3" hidden="1" customWidth="1"/>
    <col min="2581" max="2581" width="14.54296875" style="3" customWidth="1"/>
    <col min="2582" max="2582" width="2.26953125" style="3" customWidth="1"/>
    <col min="2583" max="2799" width="9.1796875" style="3" customWidth="1"/>
    <col min="2800" max="2817" width="4.1796875" style="3"/>
    <col min="2818" max="2818" width="13.1796875" style="3" customWidth="1"/>
    <col min="2819" max="2820" width="8.7265625" style="3" customWidth="1"/>
    <col min="2821" max="2821" width="8.179687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8" style="3" customWidth="1"/>
    <col min="2826" max="2826" width="7.26953125" style="3" customWidth="1"/>
    <col min="2827" max="2827" width="8" style="3" customWidth="1"/>
    <col min="2828" max="2828" width="11" style="3" customWidth="1"/>
    <col min="2829" max="2829" width="8.81640625" style="3" customWidth="1"/>
    <col min="2830" max="2830" width="9.7265625" style="3" customWidth="1"/>
    <col min="2831" max="2831" width="9.453125" style="3" customWidth="1"/>
    <col min="2832" max="2832" width="9" style="3" customWidth="1"/>
    <col min="2833" max="2833" width="5.54296875" style="3" customWidth="1"/>
    <col min="2834" max="2834" width="7.7265625" style="3" customWidth="1"/>
    <col min="2835" max="2836" width="0" style="3" hidden="1" customWidth="1"/>
    <col min="2837" max="2837" width="14.54296875" style="3" customWidth="1"/>
    <col min="2838" max="2838" width="2.26953125" style="3" customWidth="1"/>
    <col min="2839" max="3055" width="9.1796875" style="3" customWidth="1"/>
    <col min="3056" max="3073" width="4.1796875" style="3"/>
    <col min="3074" max="3074" width="13.1796875" style="3" customWidth="1"/>
    <col min="3075" max="3076" width="8.7265625" style="3" customWidth="1"/>
    <col min="3077" max="3077" width="8.179687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8" style="3" customWidth="1"/>
    <col min="3082" max="3082" width="7.26953125" style="3" customWidth="1"/>
    <col min="3083" max="3083" width="8" style="3" customWidth="1"/>
    <col min="3084" max="3084" width="11" style="3" customWidth="1"/>
    <col min="3085" max="3085" width="8.81640625" style="3" customWidth="1"/>
    <col min="3086" max="3086" width="9.7265625" style="3" customWidth="1"/>
    <col min="3087" max="3087" width="9.453125" style="3" customWidth="1"/>
    <col min="3088" max="3088" width="9" style="3" customWidth="1"/>
    <col min="3089" max="3089" width="5.54296875" style="3" customWidth="1"/>
    <col min="3090" max="3090" width="7.7265625" style="3" customWidth="1"/>
    <col min="3091" max="3092" width="0" style="3" hidden="1" customWidth="1"/>
    <col min="3093" max="3093" width="14.54296875" style="3" customWidth="1"/>
    <col min="3094" max="3094" width="2.26953125" style="3" customWidth="1"/>
    <col min="3095" max="3311" width="9.1796875" style="3" customWidth="1"/>
    <col min="3312" max="3329" width="4.1796875" style="3"/>
    <col min="3330" max="3330" width="13.1796875" style="3" customWidth="1"/>
    <col min="3331" max="3332" width="8.7265625" style="3" customWidth="1"/>
    <col min="3333" max="3333" width="8.179687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8" style="3" customWidth="1"/>
    <col min="3338" max="3338" width="7.26953125" style="3" customWidth="1"/>
    <col min="3339" max="3339" width="8" style="3" customWidth="1"/>
    <col min="3340" max="3340" width="11" style="3" customWidth="1"/>
    <col min="3341" max="3341" width="8.81640625" style="3" customWidth="1"/>
    <col min="3342" max="3342" width="9.7265625" style="3" customWidth="1"/>
    <col min="3343" max="3343" width="9.453125" style="3" customWidth="1"/>
    <col min="3344" max="3344" width="9" style="3" customWidth="1"/>
    <col min="3345" max="3345" width="5.54296875" style="3" customWidth="1"/>
    <col min="3346" max="3346" width="7.7265625" style="3" customWidth="1"/>
    <col min="3347" max="3348" width="0" style="3" hidden="1" customWidth="1"/>
    <col min="3349" max="3349" width="14.54296875" style="3" customWidth="1"/>
    <col min="3350" max="3350" width="2.26953125" style="3" customWidth="1"/>
    <col min="3351" max="3567" width="9.1796875" style="3" customWidth="1"/>
    <col min="3568" max="3585" width="4.1796875" style="3"/>
    <col min="3586" max="3586" width="13.1796875" style="3" customWidth="1"/>
    <col min="3587" max="3588" width="8.7265625" style="3" customWidth="1"/>
    <col min="3589" max="3589" width="8.179687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8" style="3" customWidth="1"/>
    <col min="3594" max="3594" width="7.26953125" style="3" customWidth="1"/>
    <col min="3595" max="3595" width="8" style="3" customWidth="1"/>
    <col min="3596" max="3596" width="11" style="3" customWidth="1"/>
    <col min="3597" max="3597" width="8.81640625" style="3" customWidth="1"/>
    <col min="3598" max="3598" width="9.7265625" style="3" customWidth="1"/>
    <col min="3599" max="3599" width="9.453125" style="3" customWidth="1"/>
    <col min="3600" max="3600" width="9" style="3" customWidth="1"/>
    <col min="3601" max="3601" width="5.54296875" style="3" customWidth="1"/>
    <col min="3602" max="3602" width="7.7265625" style="3" customWidth="1"/>
    <col min="3603" max="3604" width="0" style="3" hidden="1" customWidth="1"/>
    <col min="3605" max="3605" width="14.54296875" style="3" customWidth="1"/>
    <col min="3606" max="3606" width="2.26953125" style="3" customWidth="1"/>
    <col min="3607" max="3823" width="9.1796875" style="3" customWidth="1"/>
    <col min="3824" max="3841" width="4.1796875" style="3"/>
    <col min="3842" max="3842" width="13.1796875" style="3" customWidth="1"/>
    <col min="3843" max="3844" width="8.7265625" style="3" customWidth="1"/>
    <col min="3845" max="3845" width="8.179687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8" style="3" customWidth="1"/>
    <col min="3850" max="3850" width="7.26953125" style="3" customWidth="1"/>
    <col min="3851" max="3851" width="8" style="3" customWidth="1"/>
    <col min="3852" max="3852" width="11" style="3" customWidth="1"/>
    <col min="3853" max="3853" width="8.81640625" style="3" customWidth="1"/>
    <col min="3854" max="3854" width="9.7265625" style="3" customWidth="1"/>
    <col min="3855" max="3855" width="9.453125" style="3" customWidth="1"/>
    <col min="3856" max="3856" width="9" style="3" customWidth="1"/>
    <col min="3857" max="3857" width="5.54296875" style="3" customWidth="1"/>
    <col min="3858" max="3858" width="7.7265625" style="3" customWidth="1"/>
    <col min="3859" max="3860" width="0" style="3" hidden="1" customWidth="1"/>
    <col min="3861" max="3861" width="14.54296875" style="3" customWidth="1"/>
    <col min="3862" max="3862" width="2.26953125" style="3" customWidth="1"/>
    <col min="3863" max="4079" width="9.1796875" style="3" customWidth="1"/>
    <col min="4080" max="4097" width="4.1796875" style="3"/>
    <col min="4098" max="4098" width="13.1796875" style="3" customWidth="1"/>
    <col min="4099" max="4100" width="8.7265625" style="3" customWidth="1"/>
    <col min="4101" max="4101" width="8.179687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8" style="3" customWidth="1"/>
    <col min="4106" max="4106" width="7.26953125" style="3" customWidth="1"/>
    <col min="4107" max="4107" width="8" style="3" customWidth="1"/>
    <col min="4108" max="4108" width="11" style="3" customWidth="1"/>
    <col min="4109" max="4109" width="8.81640625" style="3" customWidth="1"/>
    <col min="4110" max="4110" width="9.7265625" style="3" customWidth="1"/>
    <col min="4111" max="4111" width="9.453125" style="3" customWidth="1"/>
    <col min="4112" max="4112" width="9" style="3" customWidth="1"/>
    <col min="4113" max="4113" width="5.54296875" style="3" customWidth="1"/>
    <col min="4114" max="4114" width="7.7265625" style="3" customWidth="1"/>
    <col min="4115" max="4116" width="0" style="3" hidden="1" customWidth="1"/>
    <col min="4117" max="4117" width="14.54296875" style="3" customWidth="1"/>
    <col min="4118" max="4118" width="2.26953125" style="3" customWidth="1"/>
    <col min="4119" max="4335" width="9.1796875" style="3" customWidth="1"/>
    <col min="4336" max="4353" width="4.1796875" style="3"/>
    <col min="4354" max="4354" width="13.1796875" style="3" customWidth="1"/>
    <col min="4355" max="4356" width="8.7265625" style="3" customWidth="1"/>
    <col min="4357" max="4357" width="8.179687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8" style="3" customWidth="1"/>
    <col min="4362" max="4362" width="7.26953125" style="3" customWidth="1"/>
    <col min="4363" max="4363" width="8" style="3" customWidth="1"/>
    <col min="4364" max="4364" width="11" style="3" customWidth="1"/>
    <col min="4365" max="4365" width="8.81640625" style="3" customWidth="1"/>
    <col min="4366" max="4366" width="9.7265625" style="3" customWidth="1"/>
    <col min="4367" max="4367" width="9.453125" style="3" customWidth="1"/>
    <col min="4368" max="4368" width="9" style="3" customWidth="1"/>
    <col min="4369" max="4369" width="5.54296875" style="3" customWidth="1"/>
    <col min="4370" max="4370" width="7.7265625" style="3" customWidth="1"/>
    <col min="4371" max="4372" width="0" style="3" hidden="1" customWidth="1"/>
    <col min="4373" max="4373" width="14.54296875" style="3" customWidth="1"/>
    <col min="4374" max="4374" width="2.26953125" style="3" customWidth="1"/>
    <col min="4375" max="4591" width="9.1796875" style="3" customWidth="1"/>
    <col min="4592" max="4609" width="4.1796875" style="3"/>
    <col min="4610" max="4610" width="13.1796875" style="3" customWidth="1"/>
    <col min="4611" max="4612" width="8.7265625" style="3" customWidth="1"/>
    <col min="4613" max="4613" width="8.179687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8" style="3" customWidth="1"/>
    <col min="4618" max="4618" width="7.26953125" style="3" customWidth="1"/>
    <col min="4619" max="4619" width="8" style="3" customWidth="1"/>
    <col min="4620" max="4620" width="11" style="3" customWidth="1"/>
    <col min="4621" max="4621" width="8.81640625" style="3" customWidth="1"/>
    <col min="4622" max="4622" width="9.7265625" style="3" customWidth="1"/>
    <col min="4623" max="4623" width="9.453125" style="3" customWidth="1"/>
    <col min="4624" max="4624" width="9" style="3" customWidth="1"/>
    <col min="4625" max="4625" width="5.54296875" style="3" customWidth="1"/>
    <col min="4626" max="4626" width="7.7265625" style="3" customWidth="1"/>
    <col min="4627" max="4628" width="0" style="3" hidden="1" customWidth="1"/>
    <col min="4629" max="4629" width="14.54296875" style="3" customWidth="1"/>
    <col min="4630" max="4630" width="2.26953125" style="3" customWidth="1"/>
    <col min="4631" max="4847" width="9.1796875" style="3" customWidth="1"/>
    <col min="4848" max="4865" width="4.1796875" style="3"/>
    <col min="4866" max="4866" width="13.1796875" style="3" customWidth="1"/>
    <col min="4867" max="4868" width="8.7265625" style="3" customWidth="1"/>
    <col min="4869" max="4869" width="8.179687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8" style="3" customWidth="1"/>
    <col min="4874" max="4874" width="7.26953125" style="3" customWidth="1"/>
    <col min="4875" max="4875" width="8" style="3" customWidth="1"/>
    <col min="4876" max="4876" width="11" style="3" customWidth="1"/>
    <col min="4877" max="4877" width="8.81640625" style="3" customWidth="1"/>
    <col min="4878" max="4878" width="9.7265625" style="3" customWidth="1"/>
    <col min="4879" max="4879" width="9.453125" style="3" customWidth="1"/>
    <col min="4880" max="4880" width="9" style="3" customWidth="1"/>
    <col min="4881" max="4881" width="5.54296875" style="3" customWidth="1"/>
    <col min="4882" max="4882" width="7.7265625" style="3" customWidth="1"/>
    <col min="4883" max="4884" width="0" style="3" hidden="1" customWidth="1"/>
    <col min="4885" max="4885" width="14.54296875" style="3" customWidth="1"/>
    <col min="4886" max="4886" width="2.26953125" style="3" customWidth="1"/>
    <col min="4887" max="5103" width="9.1796875" style="3" customWidth="1"/>
    <col min="5104" max="5121" width="4.1796875" style="3"/>
    <col min="5122" max="5122" width="13.1796875" style="3" customWidth="1"/>
    <col min="5123" max="5124" width="8.7265625" style="3" customWidth="1"/>
    <col min="5125" max="5125" width="8.179687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8" style="3" customWidth="1"/>
    <col min="5130" max="5130" width="7.26953125" style="3" customWidth="1"/>
    <col min="5131" max="5131" width="8" style="3" customWidth="1"/>
    <col min="5132" max="5132" width="11" style="3" customWidth="1"/>
    <col min="5133" max="5133" width="8.81640625" style="3" customWidth="1"/>
    <col min="5134" max="5134" width="9.7265625" style="3" customWidth="1"/>
    <col min="5135" max="5135" width="9.453125" style="3" customWidth="1"/>
    <col min="5136" max="5136" width="9" style="3" customWidth="1"/>
    <col min="5137" max="5137" width="5.54296875" style="3" customWidth="1"/>
    <col min="5138" max="5138" width="7.7265625" style="3" customWidth="1"/>
    <col min="5139" max="5140" width="0" style="3" hidden="1" customWidth="1"/>
    <col min="5141" max="5141" width="14.54296875" style="3" customWidth="1"/>
    <col min="5142" max="5142" width="2.26953125" style="3" customWidth="1"/>
    <col min="5143" max="5359" width="9.1796875" style="3" customWidth="1"/>
    <col min="5360" max="5377" width="4.1796875" style="3"/>
    <col min="5378" max="5378" width="13.1796875" style="3" customWidth="1"/>
    <col min="5379" max="5380" width="8.7265625" style="3" customWidth="1"/>
    <col min="5381" max="5381" width="8.179687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8" style="3" customWidth="1"/>
    <col min="5386" max="5386" width="7.26953125" style="3" customWidth="1"/>
    <col min="5387" max="5387" width="8" style="3" customWidth="1"/>
    <col min="5388" max="5388" width="11" style="3" customWidth="1"/>
    <col min="5389" max="5389" width="8.81640625" style="3" customWidth="1"/>
    <col min="5390" max="5390" width="9.7265625" style="3" customWidth="1"/>
    <col min="5391" max="5391" width="9.453125" style="3" customWidth="1"/>
    <col min="5392" max="5392" width="9" style="3" customWidth="1"/>
    <col min="5393" max="5393" width="5.54296875" style="3" customWidth="1"/>
    <col min="5394" max="5394" width="7.7265625" style="3" customWidth="1"/>
    <col min="5395" max="5396" width="0" style="3" hidden="1" customWidth="1"/>
    <col min="5397" max="5397" width="14.54296875" style="3" customWidth="1"/>
    <col min="5398" max="5398" width="2.26953125" style="3" customWidth="1"/>
    <col min="5399" max="5615" width="9.1796875" style="3" customWidth="1"/>
    <col min="5616" max="5633" width="4.1796875" style="3"/>
    <col min="5634" max="5634" width="13.1796875" style="3" customWidth="1"/>
    <col min="5635" max="5636" width="8.7265625" style="3" customWidth="1"/>
    <col min="5637" max="5637" width="8.179687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8" style="3" customWidth="1"/>
    <col min="5642" max="5642" width="7.26953125" style="3" customWidth="1"/>
    <col min="5643" max="5643" width="8" style="3" customWidth="1"/>
    <col min="5644" max="5644" width="11" style="3" customWidth="1"/>
    <col min="5645" max="5645" width="8.81640625" style="3" customWidth="1"/>
    <col min="5646" max="5646" width="9.7265625" style="3" customWidth="1"/>
    <col min="5647" max="5647" width="9.453125" style="3" customWidth="1"/>
    <col min="5648" max="5648" width="9" style="3" customWidth="1"/>
    <col min="5649" max="5649" width="5.54296875" style="3" customWidth="1"/>
    <col min="5650" max="5650" width="7.7265625" style="3" customWidth="1"/>
    <col min="5651" max="5652" width="0" style="3" hidden="1" customWidth="1"/>
    <col min="5653" max="5653" width="14.54296875" style="3" customWidth="1"/>
    <col min="5654" max="5654" width="2.26953125" style="3" customWidth="1"/>
    <col min="5655" max="5871" width="9.1796875" style="3" customWidth="1"/>
    <col min="5872" max="5889" width="4.1796875" style="3"/>
    <col min="5890" max="5890" width="13.1796875" style="3" customWidth="1"/>
    <col min="5891" max="5892" width="8.7265625" style="3" customWidth="1"/>
    <col min="5893" max="5893" width="8.179687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8" style="3" customWidth="1"/>
    <col min="5898" max="5898" width="7.26953125" style="3" customWidth="1"/>
    <col min="5899" max="5899" width="8" style="3" customWidth="1"/>
    <col min="5900" max="5900" width="11" style="3" customWidth="1"/>
    <col min="5901" max="5901" width="8.81640625" style="3" customWidth="1"/>
    <col min="5902" max="5902" width="9.7265625" style="3" customWidth="1"/>
    <col min="5903" max="5903" width="9.453125" style="3" customWidth="1"/>
    <col min="5904" max="5904" width="9" style="3" customWidth="1"/>
    <col min="5905" max="5905" width="5.54296875" style="3" customWidth="1"/>
    <col min="5906" max="5906" width="7.7265625" style="3" customWidth="1"/>
    <col min="5907" max="5908" width="0" style="3" hidden="1" customWidth="1"/>
    <col min="5909" max="5909" width="14.54296875" style="3" customWidth="1"/>
    <col min="5910" max="5910" width="2.26953125" style="3" customWidth="1"/>
    <col min="5911" max="6127" width="9.1796875" style="3" customWidth="1"/>
    <col min="6128" max="6145" width="4.1796875" style="3"/>
    <col min="6146" max="6146" width="13.1796875" style="3" customWidth="1"/>
    <col min="6147" max="6148" width="8.7265625" style="3" customWidth="1"/>
    <col min="6149" max="6149" width="8.179687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8" style="3" customWidth="1"/>
    <col min="6154" max="6154" width="7.26953125" style="3" customWidth="1"/>
    <col min="6155" max="6155" width="8" style="3" customWidth="1"/>
    <col min="6156" max="6156" width="11" style="3" customWidth="1"/>
    <col min="6157" max="6157" width="8.81640625" style="3" customWidth="1"/>
    <col min="6158" max="6158" width="9.7265625" style="3" customWidth="1"/>
    <col min="6159" max="6159" width="9.453125" style="3" customWidth="1"/>
    <col min="6160" max="6160" width="9" style="3" customWidth="1"/>
    <col min="6161" max="6161" width="5.54296875" style="3" customWidth="1"/>
    <col min="6162" max="6162" width="7.7265625" style="3" customWidth="1"/>
    <col min="6163" max="6164" width="0" style="3" hidden="1" customWidth="1"/>
    <col min="6165" max="6165" width="14.54296875" style="3" customWidth="1"/>
    <col min="6166" max="6166" width="2.26953125" style="3" customWidth="1"/>
    <col min="6167" max="6383" width="9.1796875" style="3" customWidth="1"/>
    <col min="6384" max="6401" width="4.1796875" style="3"/>
    <col min="6402" max="6402" width="13.1796875" style="3" customWidth="1"/>
    <col min="6403" max="6404" width="8.7265625" style="3" customWidth="1"/>
    <col min="6405" max="6405" width="8.179687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8" style="3" customWidth="1"/>
    <col min="6410" max="6410" width="7.26953125" style="3" customWidth="1"/>
    <col min="6411" max="6411" width="8" style="3" customWidth="1"/>
    <col min="6412" max="6412" width="11" style="3" customWidth="1"/>
    <col min="6413" max="6413" width="8.81640625" style="3" customWidth="1"/>
    <col min="6414" max="6414" width="9.7265625" style="3" customWidth="1"/>
    <col min="6415" max="6415" width="9.453125" style="3" customWidth="1"/>
    <col min="6416" max="6416" width="9" style="3" customWidth="1"/>
    <col min="6417" max="6417" width="5.54296875" style="3" customWidth="1"/>
    <col min="6418" max="6418" width="7.7265625" style="3" customWidth="1"/>
    <col min="6419" max="6420" width="0" style="3" hidden="1" customWidth="1"/>
    <col min="6421" max="6421" width="14.54296875" style="3" customWidth="1"/>
    <col min="6422" max="6422" width="2.26953125" style="3" customWidth="1"/>
    <col min="6423" max="6639" width="9.1796875" style="3" customWidth="1"/>
    <col min="6640" max="6657" width="4.1796875" style="3"/>
    <col min="6658" max="6658" width="13.1796875" style="3" customWidth="1"/>
    <col min="6659" max="6660" width="8.7265625" style="3" customWidth="1"/>
    <col min="6661" max="6661" width="8.179687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8" style="3" customWidth="1"/>
    <col min="6666" max="6666" width="7.26953125" style="3" customWidth="1"/>
    <col min="6667" max="6667" width="8" style="3" customWidth="1"/>
    <col min="6668" max="6668" width="11" style="3" customWidth="1"/>
    <col min="6669" max="6669" width="8.81640625" style="3" customWidth="1"/>
    <col min="6670" max="6670" width="9.7265625" style="3" customWidth="1"/>
    <col min="6671" max="6671" width="9.453125" style="3" customWidth="1"/>
    <col min="6672" max="6672" width="9" style="3" customWidth="1"/>
    <col min="6673" max="6673" width="5.54296875" style="3" customWidth="1"/>
    <col min="6674" max="6674" width="7.7265625" style="3" customWidth="1"/>
    <col min="6675" max="6676" width="0" style="3" hidden="1" customWidth="1"/>
    <col min="6677" max="6677" width="14.54296875" style="3" customWidth="1"/>
    <col min="6678" max="6678" width="2.26953125" style="3" customWidth="1"/>
    <col min="6679" max="6895" width="9.1796875" style="3" customWidth="1"/>
    <col min="6896" max="6913" width="4.1796875" style="3"/>
    <col min="6914" max="6914" width="13.1796875" style="3" customWidth="1"/>
    <col min="6915" max="6916" width="8.7265625" style="3" customWidth="1"/>
    <col min="6917" max="6917" width="8.179687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8" style="3" customWidth="1"/>
    <col min="6922" max="6922" width="7.26953125" style="3" customWidth="1"/>
    <col min="6923" max="6923" width="8" style="3" customWidth="1"/>
    <col min="6924" max="6924" width="11" style="3" customWidth="1"/>
    <col min="6925" max="6925" width="8.81640625" style="3" customWidth="1"/>
    <col min="6926" max="6926" width="9.7265625" style="3" customWidth="1"/>
    <col min="6927" max="6927" width="9.453125" style="3" customWidth="1"/>
    <col min="6928" max="6928" width="9" style="3" customWidth="1"/>
    <col min="6929" max="6929" width="5.54296875" style="3" customWidth="1"/>
    <col min="6930" max="6930" width="7.7265625" style="3" customWidth="1"/>
    <col min="6931" max="6932" width="0" style="3" hidden="1" customWidth="1"/>
    <col min="6933" max="6933" width="14.54296875" style="3" customWidth="1"/>
    <col min="6934" max="6934" width="2.26953125" style="3" customWidth="1"/>
    <col min="6935" max="7151" width="9.1796875" style="3" customWidth="1"/>
    <col min="7152" max="7169" width="4.1796875" style="3"/>
    <col min="7170" max="7170" width="13.1796875" style="3" customWidth="1"/>
    <col min="7171" max="7172" width="8.7265625" style="3" customWidth="1"/>
    <col min="7173" max="7173" width="8.179687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8" style="3" customWidth="1"/>
    <col min="7178" max="7178" width="7.26953125" style="3" customWidth="1"/>
    <col min="7179" max="7179" width="8" style="3" customWidth="1"/>
    <col min="7180" max="7180" width="11" style="3" customWidth="1"/>
    <col min="7181" max="7181" width="8.81640625" style="3" customWidth="1"/>
    <col min="7182" max="7182" width="9.7265625" style="3" customWidth="1"/>
    <col min="7183" max="7183" width="9.453125" style="3" customWidth="1"/>
    <col min="7184" max="7184" width="9" style="3" customWidth="1"/>
    <col min="7185" max="7185" width="5.54296875" style="3" customWidth="1"/>
    <col min="7186" max="7186" width="7.7265625" style="3" customWidth="1"/>
    <col min="7187" max="7188" width="0" style="3" hidden="1" customWidth="1"/>
    <col min="7189" max="7189" width="14.54296875" style="3" customWidth="1"/>
    <col min="7190" max="7190" width="2.26953125" style="3" customWidth="1"/>
    <col min="7191" max="7407" width="9.1796875" style="3" customWidth="1"/>
    <col min="7408" max="7425" width="4.1796875" style="3"/>
    <col min="7426" max="7426" width="13.1796875" style="3" customWidth="1"/>
    <col min="7427" max="7428" width="8.7265625" style="3" customWidth="1"/>
    <col min="7429" max="7429" width="8.179687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8" style="3" customWidth="1"/>
    <col min="7434" max="7434" width="7.26953125" style="3" customWidth="1"/>
    <col min="7435" max="7435" width="8" style="3" customWidth="1"/>
    <col min="7436" max="7436" width="11" style="3" customWidth="1"/>
    <col min="7437" max="7437" width="8.81640625" style="3" customWidth="1"/>
    <col min="7438" max="7438" width="9.7265625" style="3" customWidth="1"/>
    <col min="7439" max="7439" width="9.453125" style="3" customWidth="1"/>
    <col min="7440" max="7440" width="9" style="3" customWidth="1"/>
    <col min="7441" max="7441" width="5.54296875" style="3" customWidth="1"/>
    <col min="7442" max="7442" width="7.7265625" style="3" customWidth="1"/>
    <col min="7443" max="7444" width="0" style="3" hidden="1" customWidth="1"/>
    <col min="7445" max="7445" width="14.54296875" style="3" customWidth="1"/>
    <col min="7446" max="7446" width="2.26953125" style="3" customWidth="1"/>
    <col min="7447" max="7663" width="9.1796875" style="3" customWidth="1"/>
    <col min="7664" max="7681" width="4.1796875" style="3"/>
    <col min="7682" max="7682" width="13.1796875" style="3" customWidth="1"/>
    <col min="7683" max="7684" width="8.7265625" style="3" customWidth="1"/>
    <col min="7685" max="7685" width="8.179687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8" style="3" customWidth="1"/>
    <col min="7690" max="7690" width="7.26953125" style="3" customWidth="1"/>
    <col min="7691" max="7691" width="8" style="3" customWidth="1"/>
    <col min="7692" max="7692" width="11" style="3" customWidth="1"/>
    <col min="7693" max="7693" width="8.81640625" style="3" customWidth="1"/>
    <col min="7694" max="7694" width="9.7265625" style="3" customWidth="1"/>
    <col min="7695" max="7695" width="9.453125" style="3" customWidth="1"/>
    <col min="7696" max="7696" width="9" style="3" customWidth="1"/>
    <col min="7697" max="7697" width="5.54296875" style="3" customWidth="1"/>
    <col min="7698" max="7698" width="7.7265625" style="3" customWidth="1"/>
    <col min="7699" max="7700" width="0" style="3" hidden="1" customWidth="1"/>
    <col min="7701" max="7701" width="14.54296875" style="3" customWidth="1"/>
    <col min="7702" max="7702" width="2.26953125" style="3" customWidth="1"/>
    <col min="7703" max="7919" width="9.1796875" style="3" customWidth="1"/>
    <col min="7920" max="7937" width="4.1796875" style="3"/>
    <col min="7938" max="7938" width="13.1796875" style="3" customWidth="1"/>
    <col min="7939" max="7940" width="8.7265625" style="3" customWidth="1"/>
    <col min="7941" max="7941" width="8.179687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8" style="3" customWidth="1"/>
    <col min="7946" max="7946" width="7.26953125" style="3" customWidth="1"/>
    <col min="7947" max="7947" width="8" style="3" customWidth="1"/>
    <col min="7948" max="7948" width="11" style="3" customWidth="1"/>
    <col min="7949" max="7949" width="8.81640625" style="3" customWidth="1"/>
    <col min="7950" max="7950" width="9.7265625" style="3" customWidth="1"/>
    <col min="7951" max="7951" width="9.453125" style="3" customWidth="1"/>
    <col min="7952" max="7952" width="9" style="3" customWidth="1"/>
    <col min="7953" max="7953" width="5.54296875" style="3" customWidth="1"/>
    <col min="7954" max="7954" width="7.7265625" style="3" customWidth="1"/>
    <col min="7955" max="7956" width="0" style="3" hidden="1" customWidth="1"/>
    <col min="7957" max="7957" width="14.54296875" style="3" customWidth="1"/>
    <col min="7958" max="7958" width="2.26953125" style="3" customWidth="1"/>
    <col min="7959" max="8175" width="9.1796875" style="3" customWidth="1"/>
    <col min="8176" max="8193" width="4.1796875" style="3"/>
    <col min="8194" max="8194" width="13.1796875" style="3" customWidth="1"/>
    <col min="8195" max="8196" width="8.7265625" style="3" customWidth="1"/>
    <col min="8197" max="8197" width="8.179687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8" style="3" customWidth="1"/>
    <col min="8202" max="8202" width="7.26953125" style="3" customWidth="1"/>
    <col min="8203" max="8203" width="8" style="3" customWidth="1"/>
    <col min="8204" max="8204" width="11" style="3" customWidth="1"/>
    <col min="8205" max="8205" width="8.81640625" style="3" customWidth="1"/>
    <col min="8206" max="8206" width="9.7265625" style="3" customWidth="1"/>
    <col min="8207" max="8207" width="9.453125" style="3" customWidth="1"/>
    <col min="8208" max="8208" width="9" style="3" customWidth="1"/>
    <col min="8209" max="8209" width="5.54296875" style="3" customWidth="1"/>
    <col min="8210" max="8210" width="7.7265625" style="3" customWidth="1"/>
    <col min="8211" max="8212" width="0" style="3" hidden="1" customWidth="1"/>
    <col min="8213" max="8213" width="14.54296875" style="3" customWidth="1"/>
    <col min="8214" max="8214" width="2.26953125" style="3" customWidth="1"/>
    <col min="8215" max="8431" width="9.1796875" style="3" customWidth="1"/>
    <col min="8432" max="8449" width="4.1796875" style="3"/>
    <col min="8450" max="8450" width="13.1796875" style="3" customWidth="1"/>
    <col min="8451" max="8452" width="8.7265625" style="3" customWidth="1"/>
    <col min="8453" max="8453" width="8.179687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8" style="3" customWidth="1"/>
    <col min="8458" max="8458" width="7.26953125" style="3" customWidth="1"/>
    <col min="8459" max="8459" width="8" style="3" customWidth="1"/>
    <col min="8460" max="8460" width="11" style="3" customWidth="1"/>
    <col min="8461" max="8461" width="8.81640625" style="3" customWidth="1"/>
    <col min="8462" max="8462" width="9.7265625" style="3" customWidth="1"/>
    <col min="8463" max="8463" width="9.453125" style="3" customWidth="1"/>
    <col min="8464" max="8464" width="9" style="3" customWidth="1"/>
    <col min="8465" max="8465" width="5.54296875" style="3" customWidth="1"/>
    <col min="8466" max="8466" width="7.7265625" style="3" customWidth="1"/>
    <col min="8467" max="8468" width="0" style="3" hidden="1" customWidth="1"/>
    <col min="8469" max="8469" width="14.54296875" style="3" customWidth="1"/>
    <col min="8470" max="8470" width="2.26953125" style="3" customWidth="1"/>
    <col min="8471" max="8687" width="9.1796875" style="3" customWidth="1"/>
    <col min="8688" max="8705" width="4.1796875" style="3"/>
    <col min="8706" max="8706" width="13.1796875" style="3" customWidth="1"/>
    <col min="8707" max="8708" width="8.7265625" style="3" customWidth="1"/>
    <col min="8709" max="8709" width="8.179687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8" style="3" customWidth="1"/>
    <col min="8714" max="8714" width="7.26953125" style="3" customWidth="1"/>
    <col min="8715" max="8715" width="8" style="3" customWidth="1"/>
    <col min="8716" max="8716" width="11" style="3" customWidth="1"/>
    <col min="8717" max="8717" width="8.81640625" style="3" customWidth="1"/>
    <col min="8718" max="8718" width="9.7265625" style="3" customWidth="1"/>
    <col min="8719" max="8719" width="9.453125" style="3" customWidth="1"/>
    <col min="8720" max="8720" width="9" style="3" customWidth="1"/>
    <col min="8721" max="8721" width="5.54296875" style="3" customWidth="1"/>
    <col min="8722" max="8722" width="7.7265625" style="3" customWidth="1"/>
    <col min="8723" max="8724" width="0" style="3" hidden="1" customWidth="1"/>
    <col min="8725" max="8725" width="14.54296875" style="3" customWidth="1"/>
    <col min="8726" max="8726" width="2.26953125" style="3" customWidth="1"/>
    <col min="8727" max="8943" width="9.1796875" style="3" customWidth="1"/>
    <col min="8944" max="8961" width="4.1796875" style="3"/>
    <col min="8962" max="8962" width="13.1796875" style="3" customWidth="1"/>
    <col min="8963" max="8964" width="8.7265625" style="3" customWidth="1"/>
    <col min="8965" max="8965" width="8.179687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8" style="3" customWidth="1"/>
    <col min="8970" max="8970" width="7.26953125" style="3" customWidth="1"/>
    <col min="8971" max="8971" width="8" style="3" customWidth="1"/>
    <col min="8972" max="8972" width="11" style="3" customWidth="1"/>
    <col min="8973" max="8973" width="8.81640625" style="3" customWidth="1"/>
    <col min="8974" max="8974" width="9.7265625" style="3" customWidth="1"/>
    <col min="8975" max="8975" width="9.453125" style="3" customWidth="1"/>
    <col min="8976" max="8976" width="9" style="3" customWidth="1"/>
    <col min="8977" max="8977" width="5.54296875" style="3" customWidth="1"/>
    <col min="8978" max="8978" width="7.7265625" style="3" customWidth="1"/>
    <col min="8979" max="8980" width="0" style="3" hidden="1" customWidth="1"/>
    <col min="8981" max="8981" width="14.54296875" style="3" customWidth="1"/>
    <col min="8982" max="8982" width="2.26953125" style="3" customWidth="1"/>
    <col min="8983" max="9199" width="9.1796875" style="3" customWidth="1"/>
    <col min="9200" max="9217" width="4.1796875" style="3"/>
    <col min="9218" max="9218" width="13.1796875" style="3" customWidth="1"/>
    <col min="9219" max="9220" width="8.7265625" style="3" customWidth="1"/>
    <col min="9221" max="9221" width="8.179687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8" style="3" customWidth="1"/>
    <col min="9226" max="9226" width="7.26953125" style="3" customWidth="1"/>
    <col min="9227" max="9227" width="8" style="3" customWidth="1"/>
    <col min="9228" max="9228" width="11" style="3" customWidth="1"/>
    <col min="9229" max="9229" width="8.81640625" style="3" customWidth="1"/>
    <col min="9230" max="9230" width="9.7265625" style="3" customWidth="1"/>
    <col min="9231" max="9231" width="9.453125" style="3" customWidth="1"/>
    <col min="9232" max="9232" width="9" style="3" customWidth="1"/>
    <col min="9233" max="9233" width="5.54296875" style="3" customWidth="1"/>
    <col min="9234" max="9234" width="7.7265625" style="3" customWidth="1"/>
    <col min="9235" max="9236" width="0" style="3" hidden="1" customWidth="1"/>
    <col min="9237" max="9237" width="14.54296875" style="3" customWidth="1"/>
    <col min="9238" max="9238" width="2.26953125" style="3" customWidth="1"/>
    <col min="9239" max="9455" width="9.1796875" style="3" customWidth="1"/>
    <col min="9456" max="9473" width="4.1796875" style="3"/>
    <col min="9474" max="9474" width="13.1796875" style="3" customWidth="1"/>
    <col min="9475" max="9476" width="8.7265625" style="3" customWidth="1"/>
    <col min="9477" max="9477" width="8.179687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8" style="3" customWidth="1"/>
    <col min="9482" max="9482" width="7.26953125" style="3" customWidth="1"/>
    <col min="9483" max="9483" width="8" style="3" customWidth="1"/>
    <col min="9484" max="9484" width="11" style="3" customWidth="1"/>
    <col min="9485" max="9485" width="8.81640625" style="3" customWidth="1"/>
    <col min="9486" max="9486" width="9.7265625" style="3" customWidth="1"/>
    <col min="9487" max="9487" width="9.453125" style="3" customWidth="1"/>
    <col min="9488" max="9488" width="9" style="3" customWidth="1"/>
    <col min="9489" max="9489" width="5.54296875" style="3" customWidth="1"/>
    <col min="9490" max="9490" width="7.7265625" style="3" customWidth="1"/>
    <col min="9491" max="9492" width="0" style="3" hidden="1" customWidth="1"/>
    <col min="9493" max="9493" width="14.54296875" style="3" customWidth="1"/>
    <col min="9494" max="9494" width="2.26953125" style="3" customWidth="1"/>
    <col min="9495" max="9711" width="9.1796875" style="3" customWidth="1"/>
    <col min="9712" max="9729" width="4.1796875" style="3"/>
    <col min="9730" max="9730" width="13.1796875" style="3" customWidth="1"/>
    <col min="9731" max="9732" width="8.7265625" style="3" customWidth="1"/>
    <col min="9733" max="9733" width="8.179687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8" style="3" customWidth="1"/>
    <col min="9738" max="9738" width="7.26953125" style="3" customWidth="1"/>
    <col min="9739" max="9739" width="8" style="3" customWidth="1"/>
    <col min="9740" max="9740" width="11" style="3" customWidth="1"/>
    <col min="9741" max="9741" width="8.81640625" style="3" customWidth="1"/>
    <col min="9742" max="9742" width="9.7265625" style="3" customWidth="1"/>
    <col min="9743" max="9743" width="9.453125" style="3" customWidth="1"/>
    <col min="9744" max="9744" width="9" style="3" customWidth="1"/>
    <col min="9745" max="9745" width="5.54296875" style="3" customWidth="1"/>
    <col min="9746" max="9746" width="7.7265625" style="3" customWidth="1"/>
    <col min="9747" max="9748" width="0" style="3" hidden="1" customWidth="1"/>
    <col min="9749" max="9749" width="14.54296875" style="3" customWidth="1"/>
    <col min="9750" max="9750" width="2.26953125" style="3" customWidth="1"/>
    <col min="9751" max="9967" width="9.1796875" style="3" customWidth="1"/>
    <col min="9968" max="9985" width="4.1796875" style="3"/>
    <col min="9986" max="9986" width="13.1796875" style="3" customWidth="1"/>
    <col min="9987" max="9988" width="8.7265625" style="3" customWidth="1"/>
    <col min="9989" max="9989" width="8.179687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8" style="3" customWidth="1"/>
    <col min="9994" max="9994" width="7.26953125" style="3" customWidth="1"/>
    <col min="9995" max="9995" width="8" style="3" customWidth="1"/>
    <col min="9996" max="9996" width="11" style="3" customWidth="1"/>
    <col min="9997" max="9997" width="8.81640625" style="3" customWidth="1"/>
    <col min="9998" max="9998" width="9.7265625" style="3" customWidth="1"/>
    <col min="9999" max="9999" width="9.453125" style="3" customWidth="1"/>
    <col min="10000" max="10000" width="9" style="3" customWidth="1"/>
    <col min="10001" max="10001" width="5.54296875" style="3" customWidth="1"/>
    <col min="10002" max="10002" width="7.7265625" style="3" customWidth="1"/>
    <col min="10003" max="10004" width="0" style="3" hidden="1" customWidth="1"/>
    <col min="10005" max="10005" width="14.54296875" style="3" customWidth="1"/>
    <col min="10006" max="10006" width="2.26953125" style="3" customWidth="1"/>
    <col min="10007" max="10223" width="9.1796875" style="3" customWidth="1"/>
    <col min="10224" max="10241" width="4.1796875" style="3"/>
    <col min="10242" max="10242" width="13.1796875" style="3" customWidth="1"/>
    <col min="10243" max="10244" width="8.7265625" style="3" customWidth="1"/>
    <col min="10245" max="10245" width="8.179687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8" style="3" customWidth="1"/>
    <col min="10250" max="10250" width="7.26953125" style="3" customWidth="1"/>
    <col min="10251" max="10251" width="8" style="3" customWidth="1"/>
    <col min="10252" max="10252" width="11" style="3" customWidth="1"/>
    <col min="10253" max="10253" width="8.81640625" style="3" customWidth="1"/>
    <col min="10254" max="10254" width="9.7265625" style="3" customWidth="1"/>
    <col min="10255" max="10255" width="9.453125" style="3" customWidth="1"/>
    <col min="10256" max="10256" width="9" style="3" customWidth="1"/>
    <col min="10257" max="10257" width="5.54296875" style="3" customWidth="1"/>
    <col min="10258" max="10258" width="7.7265625" style="3" customWidth="1"/>
    <col min="10259" max="10260" width="0" style="3" hidden="1" customWidth="1"/>
    <col min="10261" max="10261" width="14.54296875" style="3" customWidth="1"/>
    <col min="10262" max="10262" width="2.26953125" style="3" customWidth="1"/>
    <col min="10263" max="10479" width="9.1796875" style="3" customWidth="1"/>
    <col min="10480" max="10497" width="4.1796875" style="3"/>
    <col min="10498" max="10498" width="13.1796875" style="3" customWidth="1"/>
    <col min="10499" max="10500" width="8.7265625" style="3" customWidth="1"/>
    <col min="10501" max="10501" width="8.179687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8" style="3" customWidth="1"/>
    <col min="10506" max="10506" width="7.26953125" style="3" customWidth="1"/>
    <col min="10507" max="10507" width="8" style="3" customWidth="1"/>
    <col min="10508" max="10508" width="11" style="3" customWidth="1"/>
    <col min="10509" max="10509" width="8.81640625" style="3" customWidth="1"/>
    <col min="10510" max="10510" width="9.7265625" style="3" customWidth="1"/>
    <col min="10511" max="10511" width="9.453125" style="3" customWidth="1"/>
    <col min="10512" max="10512" width="9" style="3" customWidth="1"/>
    <col min="10513" max="10513" width="5.54296875" style="3" customWidth="1"/>
    <col min="10514" max="10514" width="7.7265625" style="3" customWidth="1"/>
    <col min="10515" max="10516" width="0" style="3" hidden="1" customWidth="1"/>
    <col min="10517" max="10517" width="14.54296875" style="3" customWidth="1"/>
    <col min="10518" max="10518" width="2.26953125" style="3" customWidth="1"/>
    <col min="10519" max="10735" width="9.1796875" style="3" customWidth="1"/>
    <col min="10736" max="10753" width="4.1796875" style="3"/>
    <col min="10754" max="10754" width="13.1796875" style="3" customWidth="1"/>
    <col min="10755" max="10756" width="8.7265625" style="3" customWidth="1"/>
    <col min="10757" max="10757" width="8.179687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8" style="3" customWidth="1"/>
    <col min="10762" max="10762" width="7.26953125" style="3" customWidth="1"/>
    <col min="10763" max="10763" width="8" style="3" customWidth="1"/>
    <col min="10764" max="10764" width="11" style="3" customWidth="1"/>
    <col min="10765" max="10765" width="8.81640625" style="3" customWidth="1"/>
    <col min="10766" max="10766" width="9.7265625" style="3" customWidth="1"/>
    <col min="10767" max="10767" width="9.453125" style="3" customWidth="1"/>
    <col min="10768" max="10768" width="9" style="3" customWidth="1"/>
    <col min="10769" max="10769" width="5.54296875" style="3" customWidth="1"/>
    <col min="10770" max="10770" width="7.7265625" style="3" customWidth="1"/>
    <col min="10771" max="10772" width="0" style="3" hidden="1" customWidth="1"/>
    <col min="10773" max="10773" width="14.54296875" style="3" customWidth="1"/>
    <col min="10774" max="10774" width="2.26953125" style="3" customWidth="1"/>
    <col min="10775" max="10991" width="9.1796875" style="3" customWidth="1"/>
    <col min="10992" max="11009" width="4.1796875" style="3"/>
    <col min="11010" max="11010" width="13.1796875" style="3" customWidth="1"/>
    <col min="11011" max="11012" width="8.7265625" style="3" customWidth="1"/>
    <col min="11013" max="11013" width="8.179687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8" style="3" customWidth="1"/>
    <col min="11018" max="11018" width="7.26953125" style="3" customWidth="1"/>
    <col min="11019" max="11019" width="8" style="3" customWidth="1"/>
    <col min="11020" max="11020" width="11" style="3" customWidth="1"/>
    <col min="11021" max="11021" width="8.81640625" style="3" customWidth="1"/>
    <col min="11022" max="11022" width="9.7265625" style="3" customWidth="1"/>
    <col min="11023" max="11023" width="9.453125" style="3" customWidth="1"/>
    <col min="11024" max="11024" width="9" style="3" customWidth="1"/>
    <col min="11025" max="11025" width="5.54296875" style="3" customWidth="1"/>
    <col min="11026" max="11026" width="7.7265625" style="3" customWidth="1"/>
    <col min="11027" max="11028" width="0" style="3" hidden="1" customWidth="1"/>
    <col min="11029" max="11029" width="14.54296875" style="3" customWidth="1"/>
    <col min="11030" max="11030" width="2.26953125" style="3" customWidth="1"/>
    <col min="11031" max="11247" width="9.1796875" style="3" customWidth="1"/>
    <col min="11248" max="11265" width="4.1796875" style="3"/>
    <col min="11266" max="11266" width="13.1796875" style="3" customWidth="1"/>
    <col min="11267" max="11268" width="8.7265625" style="3" customWidth="1"/>
    <col min="11269" max="11269" width="8.179687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8" style="3" customWidth="1"/>
    <col min="11274" max="11274" width="7.26953125" style="3" customWidth="1"/>
    <col min="11275" max="11275" width="8" style="3" customWidth="1"/>
    <col min="11276" max="11276" width="11" style="3" customWidth="1"/>
    <col min="11277" max="11277" width="8.81640625" style="3" customWidth="1"/>
    <col min="11278" max="11278" width="9.7265625" style="3" customWidth="1"/>
    <col min="11279" max="11279" width="9.453125" style="3" customWidth="1"/>
    <col min="11280" max="11280" width="9" style="3" customWidth="1"/>
    <col min="11281" max="11281" width="5.54296875" style="3" customWidth="1"/>
    <col min="11282" max="11282" width="7.7265625" style="3" customWidth="1"/>
    <col min="11283" max="11284" width="0" style="3" hidden="1" customWidth="1"/>
    <col min="11285" max="11285" width="14.54296875" style="3" customWidth="1"/>
    <col min="11286" max="11286" width="2.26953125" style="3" customWidth="1"/>
    <col min="11287" max="11503" width="9.1796875" style="3" customWidth="1"/>
    <col min="11504" max="11521" width="4.1796875" style="3"/>
    <col min="11522" max="11522" width="13.1796875" style="3" customWidth="1"/>
    <col min="11523" max="11524" width="8.7265625" style="3" customWidth="1"/>
    <col min="11525" max="11525" width="8.179687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8" style="3" customWidth="1"/>
    <col min="11530" max="11530" width="7.26953125" style="3" customWidth="1"/>
    <col min="11531" max="11531" width="8" style="3" customWidth="1"/>
    <col min="11532" max="11532" width="11" style="3" customWidth="1"/>
    <col min="11533" max="11533" width="8.81640625" style="3" customWidth="1"/>
    <col min="11534" max="11534" width="9.7265625" style="3" customWidth="1"/>
    <col min="11535" max="11535" width="9.453125" style="3" customWidth="1"/>
    <col min="11536" max="11536" width="9" style="3" customWidth="1"/>
    <col min="11537" max="11537" width="5.54296875" style="3" customWidth="1"/>
    <col min="11538" max="11538" width="7.7265625" style="3" customWidth="1"/>
    <col min="11539" max="11540" width="0" style="3" hidden="1" customWidth="1"/>
    <col min="11541" max="11541" width="14.54296875" style="3" customWidth="1"/>
    <col min="11542" max="11542" width="2.26953125" style="3" customWidth="1"/>
    <col min="11543" max="11759" width="9.1796875" style="3" customWidth="1"/>
    <col min="11760" max="11777" width="4.1796875" style="3"/>
    <col min="11778" max="11778" width="13.1796875" style="3" customWidth="1"/>
    <col min="11779" max="11780" width="8.7265625" style="3" customWidth="1"/>
    <col min="11781" max="11781" width="8.179687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8" style="3" customWidth="1"/>
    <col min="11786" max="11786" width="7.26953125" style="3" customWidth="1"/>
    <col min="11787" max="11787" width="8" style="3" customWidth="1"/>
    <col min="11788" max="11788" width="11" style="3" customWidth="1"/>
    <col min="11789" max="11789" width="8.81640625" style="3" customWidth="1"/>
    <col min="11790" max="11790" width="9.7265625" style="3" customWidth="1"/>
    <col min="11791" max="11791" width="9.453125" style="3" customWidth="1"/>
    <col min="11792" max="11792" width="9" style="3" customWidth="1"/>
    <col min="11793" max="11793" width="5.54296875" style="3" customWidth="1"/>
    <col min="11794" max="11794" width="7.7265625" style="3" customWidth="1"/>
    <col min="11795" max="11796" width="0" style="3" hidden="1" customWidth="1"/>
    <col min="11797" max="11797" width="14.54296875" style="3" customWidth="1"/>
    <col min="11798" max="11798" width="2.26953125" style="3" customWidth="1"/>
    <col min="11799" max="12015" width="9.1796875" style="3" customWidth="1"/>
    <col min="12016" max="12033" width="4.1796875" style="3"/>
    <col min="12034" max="12034" width="13.1796875" style="3" customWidth="1"/>
    <col min="12035" max="12036" width="8.7265625" style="3" customWidth="1"/>
    <col min="12037" max="12037" width="8.179687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8" style="3" customWidth="1"/>
    <col min="12042" max="12042" width="7.26953125" style="3" customWidth="1"/>
    <col min="12043" max="12043" width="8" style="3" customWidth="1"/>
    <col min="12044" max="12044" width="11" style="3" customWidth="1"/>
    <col min="12045" max="12045" width="8.81640625" style="3" customWidth="1"/>
    <col min="12046" max="12046" width="9.7265625" style="3" customWidth="1"/>
    <col min="12047" max="12047" width="9.453125" style="3" customWidth="1"/>
    <col min="12048" max="12048" width="9" style="3" customWidth="1"/>
    <col min="12049" max="12049" width="5.54296875" style="3" customWidth="1"/>
    <col min="12050" max="12050" width="7.7265625" style="3" customWidth="1"/>
    <col min="12051" max="12052" width="0" style="3" hidden="1" customWidth="1"/>
    <col min="12053" max="12053" width="14.54296875" style="3" customWidth="1"/>
    <col min="12054" max="12054" width="2.26953125" style="3" customWidth="1"/>
    <col min="12055" max="12271" width="9.1796875" style="3" customWidth="1"/>
    <col min="12272" max="12289" width="4.1796875" style="3"/>
    <col min="12290" max="12290" width="13.1796875" style="3" customWidth="1"/>
    <col min="12291" max="12292" width="8.7265625" style="3" customWidth="1"/>
    <col min="12293" max="12293" width="8.179687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8" style="3" customWidth="1"/>
    <col min="12298" max="12298" width="7.26953125" style="3" customWidth="1"/>
    <col min="12299" max="12299" width="8" style="3" customWidth="1"/>
    <col min="12300" max="12300" width="11" style="3" customWidth="1"/>
    <col min="12301" max="12301" width="8.81640625" style="3" customWidth="1"/>
    <col min="12302" max="12302" width="9.7265625" style="3" customWidth="1"/>
    <col min="12303" max="12303" width="9.453125" style="3" customWidth="1"/>
    <col min="12304" max="12304" width="9" style="3" customWidth="1"/>
    <col min="12305" max="12305" width="5.54296875" style="3" customWidth="1"/>
    <col min="12306" max="12306" width="7.7265625" style="3" customWidth="1"/>
    <col min="12307" max="12308" width="0" style="3" hidden="1" customWidth="1"/>
    <col min="12309" max="12309" width="14.54296875" style="3" customWidth="1"/>
    <col min="12310" max="12310" width="2.26953125" style="3" customWidth="1"/>
    <col min="12311" max="12527" width="9.1796875" style="3" customWidth="1"/>
    <col min="12528" max="12545" width="4.1796875" style="3"/>
    <col min="12546" max="12546" width="13.1796875" style="3" customWidth="1"/>
    <col min="12547" max="12548" width="8.7265625" style="3" customWidth="1"/>
    <col min="12549" max="12549" width="8.179687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8" style="3" customWidth="1"/>
    <col min="12554" max="12554" width="7.26953125" style="3" customWidth="1"/>
    <col min="12555" max="12555" width="8" style="3" customWidth="1"/>
    <col min="12556" max="12556" width="11" style="3" customWidth="1"/>
    <col min="12557" max="12557" width="8.81640625" style="3" customWidth="1"/>
    <col min="12558" max="12558" width="9.7265625" style="3" customWidth="1"/>
    <col min="12559" max="12559" width="9.453125" style="3" customWidth="1"/>
    <col min="12560" max="12560" width="9" style="3" customWidth="1"/>
    <col min="12561" max="12561" width="5.54296875" style="3" customWidth="1"/>
    <col min="12562" max="12562" width="7.7265625" style="3" customWidth="1"/>
    <col min="12563" max="12564" width="0" style="3" hidden="1" customWidth="1"/>
    <col min="12565" max="12565" width="14.54296875" style="3" customWidth="1"/>
    <col min="12566" max="12566" width="2.26953125" style="3" customWidth="1"/>
    <col min="12567" max="12783" width="9.1796875" style="3" customWidth="1"/>
    <col min="12784" max="12801" width="4.1796875" style="3"/>
    <col min="12802" max="12802" width="13.1796875" style="3" customWidth="1"/>
    <col min="12803" max="12804" width="8.7265625" style="3" customWidth="1"/>
    <col min="12805" max="12805" width="8.179687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8" style="3" customWidth="1"/>
    <col min="12810" max="12810" width="7.26953125" style="3" customWidth="1"/>
    <col min="12811" max="12811" width="8" style="3" customWidth="1"/>
    <col min="12812" max="12812" width="11" style="3" customWidth="1"/>
    <col min="12813" max="12813" width="8.81640625" style="3" customWidth="1"/>
    <col min="12814" max="12814" width="9.7265625" style="3" customWidth="1"/>
    <col min="12815" max="12815" width="9.453125" style="3" customWidth="1"/>
    <col min="12816" max="12816" width="9" style="3" customWidth="1"/>
    <col min="12817" max="12817" width="5.54296875" style="3" customWidth="1"/>
    <col min="12818" max="12818" width="7.7265625" style="3" customWidth="1"/>
    <col min="12819" max="12820" width="0" style="3" hidden="1" customWidth="1"/>
    <col min="12821" max="12821" width="14.54296875" style="3" customWidth="1"/>
    <col min="12822" max="12822" width="2.26953125" style="3" customWidth="1"/>
    <col min="12823" max="13039" width="9.1796875" style="3" customWidth="1"/>
    <col min="13040" max="13057" width="4.1796875" style="3"/>
    <col min="13058" max="13058" width="13.1796875" style="3" customWidth="1"/>
    <col min="13059" max="13060" width="8.7265625" style="3" customWidth="1"/>
    <col min="13061" max="13061" width="8.179687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8" style="3" customWidth="1"/>
    <col min="13066" max="13066" width="7.26953125" style="3" customWidth="1"/>
    <col min="13067" max="13067" width="8" style="3" customWidth="1"/>
    <col min="13068" max="13068" width="11" style="3" customWidth="1"/>
    <col min="13069" max="13069" width="8.81640625" style="3" customWidth="1"/>
    <col min="13070" max="13070" width="9.7265625" style="3" customWidth="1"/>
    <col min="13071" max="13071" width="9.453125" style="3" customWidth="1"/>
    <col min="13072" max="13072" width="9" style="3" customWidth="1"/>
    <col min="13073" max="13073" width="5.54296875" style="3" customWidth="1"/>
    <col min="13074" max="13074" width="7.7265625" style="3" customWidth="1"/>
    <col min="13075" max="13076" width="0" style="3" hidden="1" customWidth="1"/>
    <col min="13077" max="13077" width="14.54296875" style="3" customWidth="1"/>
    <col min="13078" max="13078" width="2.26953125" style="3" customWidth="1"/>
    <col min="13079" max="13295" width="9.1796875" style="3" customWidth="1"/>
    <col min="13296" max="13313" width="4.1796875" style="3"/>
    <col min="13314" max="13314" width="13.1796875" style="3" customWidth="1"/>
    <col min="13315" max="13316" width="8.7265625" style="3" customWidth="1"/>
    <col min="13317" max="13317" width="8.179687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8" style="3" customWidth="1"/>
    <col min="13322" max="13322" width="7.26953125" style="3" customWidth="1"/>
    <col min="13323" max="13323" width="8" style="3" customWidth="1"/>
    <col min="13324" max="13324" width="11" style="3" customWidth="1"/>
    <col min="13325" max="13325" width="8.81640625" style="3" customWidth="1"/>
    <col min="13326" max="13326" width="9.7265625" style="3" customWidth="1"/>
    <col min="13327" max="13327" width="9.453125" style="3" customWidth="1"/>
    <col min="13328" max="13328" width="9" style="3" customWidth="1"/>
    <col min="13329" max="13329" width="5.54296875" style="3" customWidth="1"/>
    <col min="13330" max="13330" width="7.7265625" style="3" customWidth="1"/>
    <col min="13331" max="13332" width="0" style="3" hidden="1" customWidth="1"/>
    <col min="13333" max="13333" width="14.54296875" style="3" customWidth="1"/>
    <col min="13334" max="13334" width="2.26953125" style="3" customWidth="1"/>
    <col min="13335" max="13551" width="9.1796875" style="3" customWidth="1"/>
    <col min="13552" max="13569" width="4.1796875" style="3"/>
    <col min="13570" max="13570" width="13.1796875" style="3" customWidth="1"/>
    <col min="13571" max="13572" width="8.7265625" style="3" customWidth="1"/>
    <col min="13573" max="13573" width="8.179687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8" style="3" customWidth="1"/>
    <col min="13578" max="13578" width="7.26953125" style="3" customWidth="1"/>
    <col min="13579" max="13579" width="8" style="3" customWidth="1"/>
    <col min="13580" max="13580" width="11" style="3" customWidth="1"/>
    <col min="13581" max="13581" width="8.81640625" style="3" customWidth="1"/>
    <col min="13582" max="13582" width="9.7265625" style="3" customWidth="1"/>
    <col min="13583" max="13583" width="9.453125" style="3" customWidth="1"/>
    <col min="13584" max="13584" width="9" style="3" customWidth="1"/>
    <col min="13585" max="13585" width="5.54296875" style="3" customWidth="1"/>
    <col min="13586" max="13586" width="7.7265625" style="3" customWidth="1"/>
    <col min="13587" max="13588" width="0" style="3" hidden="1" customWidth="1"/>
    <col min="13589" max="13589" width="14.54296875" style="3" customWidth="1"/>
    <col min="13590" max="13590" width="2.26953125" style="3" customWidth="1"/>
    <col min="13591" max="13807" width="9.1796875" style="3" customWidth="1"/>
    <col min="13808" max="13825" width="4.1796875" style="3"/>
    <col min="13826" max="13826" width="13.1796875" style="3" customWidth="1"/>
    <col min="13827" max="13828" width="8.7265625" style="3" customWidth="1"/>
    <col min="13829" max="13829" width="8.179687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8" style="3" customWidth="1"/>
    <col min="13834" max="13834" width="7.26953125" style="3" customWidth="1"/>
    <col min="13835" max="13835" width="8" style="3" customWidth="1"/>
    <col min="13836" max="13836" width="11" style="3" customWidth="1"/>
    <col min="13837" max="13837" width="8.81640625" style="3" customWidth="1"/>
    <col min="13838" max="13838" width="9.7265625" style="3" customWidth="1"/>
    <col min="13839" max="13839" width="9.453125" style="3" customWidth="1"/>
    <col min="13840" max="13840" width="9" style="3" customWidth="1"/>
    <col min="13841" max="13841" width="5.54296875" style="3" customWidth="1"/>
    <col min="13842" max="13842" width="7.7265625" style="3" customWidth="1"/>
    <col min="13843" max="13844" width="0" style="3" hidden="1" customWidth="1"/>
    <col min="13845" max="13845" width="14.54296875" style="3" customWidth="1"/>
    <col min="13846" max="13846" width="2.26953125" style="3" customWidth="1"/>
    <col min="13847" max="14063" width="9.1796875" style="3" customWidth="1"/>
    <col min="14064" max="14081" width="4.1796875" style="3"/>
    <col min="14082" max="14082" width="13.1796875" style="3" customWidth="1"/>
    <col min="14083" max="14084" width="8.7265625" style="3" customWidth="1"/>
    <col min="14085" max="14085" width="8.179687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8" style="3" customWidth="1"/>
    <col min="14090" max="14090" width="7.26953125" style="3" customWidth="1"/>
    <col min="14091" max="14091" width="8" style="3" customWidth="1"/>
    <col min="14092" max="14092" width="11" style="3" customWidth="1"/>
    <col min="14093" max="14093" width="8.81640625" style="3" customWidth="1"/>
    <col min="14094" max="14094" width="9.7265625" style="3" customWidth="1"/>
    <col min="14095" max="14095" width="9.453125" style="3" customWidth="1"/>
    <col min="14096" max="14096" width="9" style="3" customWidth="1"/>
    <col min="14097" max="14097" width="5.54296875" style="3" customWidth="1"/>
    <col min="14098" max="14098" width="7.7265625" style="3" customWidth="1"/>
    <col min="14099" max="14100" width="0" style="3" hidden="1" customWidth="1"/>
    <col min="14101" max="14101" width="14.54296875" style="3" customWidth="1"/>
    <col min="14102" max="14102" width="2.26953125" style="3" customWidth="1"/>
    <col min="14103" max="14319" width="9.1796875" style="3" customWidth="1"/>
    <col min="14320" max="14337" width="4.1796875" style="3"/>
    <col min="14338" max="14338" width="13.1796875" style="3" customWidth="1"/>
    <col min="14339" max="14340" width="8.7265625" style="3" customWidth="1"/>
    <col min="14341" max="14341" width="8.179687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8" style="3" customWidth="1"/>
    <col min="14346" max="14346" width="7.26953125" style="3" customWidth="1"/>
    <col min="14347" max="14347" width="8" style="3" customWidth="1"/>
    <col min="14348" max="14348" width="11" style="3" customWidth="1"/>
    <col min="14349" max="14349" width="8.81640625" style="3" customWidth="1"/>
    <col min="14350" max="14350" width="9.7265625" style="3" customWidth="1"/>
    <col min="14351" max="14351" width="9.453125" style="3" customWidth="1"/>
    <col min="14352" max="14352" width="9" style="3" customWidth="1"/>
    <col min="14353" max="14353" width="5.54296875" style="3" customWidth="1"/>
    <col min="14354" max="14354" width="7.7265625" style="3" customWidth="1"/>
    <col min="14355" max="14356" width="0" style="3" hidden="1" customWidth="1"/>
    <col min="14357" max="14357" width="14.54296875" style="3" customWidth="1"/>
    <col min="14358" max="14358" width="2.26953125" style="3" customWidth="1"/>
    <col min="14359" max="14575" width="9.1796875" style="3" customWidth="1"/>
    <col min="14576" max="14593" width="4.1796875" style="3"/>
    <col min="14594" max="14594" width="13.1796875" style="3" customWidth="1"/>
    <col min="14595" max="14596" width="8.7265625" style="3" customWidth="1"/>
    <col min="14597" max="14597" width="8.179687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8" style="3" customWidth="1"/>
    <col min="14602" max="14602" width="7.26953125" style="3" customWidth="1"/>
    <col min="14603" max="14603" width="8" style="3" customWidth="1"/>
    <col min="14604" max="14604" width="11" style="3" customWidth="1"/>
    <col min="14605" max="14605" width="8.81640625" style="3" customWidth="1"/>
    <col min="14606" max="14606" width="9.7265625" style="3" customWidth="1"/>
    <col min="14607" max="14607" width="9.453125" style="3" customWidth="1"/>
    <col min="14608" max="14608" width="9" style="3" customWidth="1"/>
    <col min="14609" max="14609" width="5.54296875" style="3" customWidth="1"/>
    <col min="14610" max="14610" width="7.7265625" style="3" customWidth="1"/>
    <col min="14611" max="14612" width="0" style="3" hidden="1" customWidth="1"/>
    <col min="14613" max="14613" width="14.54296875" style="3" customWidth="1"/>
    <col min="14614" max="14614" width="2.26953125" style="3" customWidth="1"/>
    <col min="14615" max="14831" width="9.1796875" style="3" customWidth="1"/>
    <col min="14832" max="14849" width="4.1796875" style="3"/>
    <col min="14850" max="14850" width="13.1796875" style="3" customWidth="1"/>
    <col min="14851" max="14852" width="8.7265625" style="3" customWidth="1"/>
    <col min="14853" max="14853" width="8.179687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8" style="3" customWidth="1"/>
    <col min="14858" max="14858" width="7.26953125" style="3" customWidth="1"/>
    <col min="14859" max="14859" width="8" style="3" customWidth="1"/>
    <col min="14860" max="14860" width="11" style="3" customWidth="1"/>
    <col min="14861" max="14861" width="8.81640625" style="3" customWidth="1"/>
    <col min="14862" max="14862" width="9.7265625" style="3" customWidth="1"/>
    <col min="14863" max="14863" width="9.453125" style="3" customWidth="1"/>
    <col min="14864" max="14864" width="9" style="3" customWidth="1"/>
    <col min="14865" max="14865" width="5.54296875" style="3" customWidth="1"/>
    <col min="14866" max="14866" width="7.7265625" style="3" customWidth="1"/>
    <col min="14867" max="14868" width="0" style="3" hidden="1" customWidth="1"/>
    <col min="14869" max="14869" width="14.54296875" style="3" customWidth="1"/>
    <col min="14870" max="14870" width="2.26953125" style="3" customWidth="1"/>
    <col min="14871" max="15087" width="9.1796875" style="3" customWidth="1"/>
    <col min="15088" max="15105" width="4.1796875" style="3"/>
    <col min="15106" max="15106" width="13.1796875" style="3" customWidth="1"/>
    <col min="15107" max="15108" width="8.7265625" style="3" customWidth="1"/>
    <col min="15109" max="15109" width="8.179687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8" style="3" customWidth="1"/>
    <col min="15114" max="15114" width="7.26953125" style="3" customWidth="1"/>
    <col min="15115" max="15115" width="8" style="3" customWidth="1"/>
    <col min="15116" max="15116" width="11" style="3" customWidth="1"/>
    <col min="15117" max="15117" width="8.81640625" style="3" customWidth="1"/>
    <col min="15118" max="15118" width="9.7265625" style="3" customWidth="1"/>
    <col min="15119" max="15119" width="9.453125" style="3" customWidth="1"/>
    <col min="15120" max="15120" width="9" style="3" customWidth="1"/>
    <col min="15121" max="15121" width="5.54296875" style="3" customWidth="1"/>
    <col min="15122" max="15122" width="7.7265625" style="3" customWidth="1"/>
    <col min="15123" max="15124" width="0" style="3" hidden="1" customWidth="1"/>
    <col min="15125" max="15125" width="14.54296875" style="3" customWidth="1"/>
    <col min="15126" max="15126" width="2.26953125" style="3" customWidth="1"/>
    <col min="15127" max="15343" width="9.1796875" style="3" customWidth="1"/>
    <col min="15344" max="15361" width="4.1796875" style="3"/>
    <col min="15362" max="15362" width="13.1796875" style="3" customWidth="1"/>
    <col min="15363" max="15364" width="8.7265625" style="3" customWidth="1"/>
    <col min="15365" max="15365" width="8.179687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8" style="3" customWidth="1"/>
    <col min="15370" max="15370" width="7.26953125" style="3" customWidth="1"/>
    <col min="15371" max="15371" width="8" style="3" customWidth="1"/>
    <col min="15372" max="15372" width="11" style="3" customWidth="1"/>
    <col min="15373" max="15373" width="8.81640625" style="3" customWidth="1"/>
    <col min="15374" max="15374" width="9.7265625" style="3" customWidth="1"/>
    <col min="15375" max="15375" width="9.453125" style="3" customWidth="1"/>
    <col min="15376" max="15376" width="9" style="3" customWidth="1"/>
    <col min="15377" max="15377" width="5.54296875" style="3" customWidth="1"/>
    <col min="15378" max="15378" width="7.7265625" style="3" customWidth="1"/>
    <col min="15379" max="15380" width="0" style="3" hidden="1" customWidth="1"/>
    <col min="15381" max="15381" width="14.54296875" style="3" customWidth="1"/>
    <col min="15382" max="15382" width="2.26953125" style="3" customWidth="1"/>
    <col min="15383" max="15599" width="9.1796875" style="3" customWidth="1"/>
    <col min="15600" max="15617" width="4.1796875" style="3"/>
    <col min="15618" max="15618" width="13.1796875" style="3" customWidth="1"/>
    <col min="15619" max="15620" width="8.7265625" style="3" customWidth="1"/>
    <col min="15621" max="15621" width="8.179687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8" style="3" customWidth="1"/>
    <col min="15626" max="15626" width="7.26953125" style="3" customWidth="1"/>
    <col min="15627" max="15627" width="8" style="3" customWidth="1"/>
    <col min="15628" max="15628" width="11" style="3" customWidth="1"/>
    <col min="15629" max="15629" width="8.81640625" style="3" customWidth="1"/>
    <col min="15630" max="15630" width="9.7265625" style="3" customWidth="1"/>
    <col min="15631" max="15631" width="9.453125" style="3" customWidth="1"/>
    <col min="15632" max="15632" width="9" style="3" customWidth="1"/>
    <col min="15633" max="15633" width="5.54296875" style="3" customWidth="1"/>
    <col min="15634" max="15634" width="7.7265625" style="3" customWidth="1"/>
    <col min="15635" max="15636" width="0" style="3" hidden="1" customWidth="1"/>
    <col min="15637" max="15637" width="14.54296875" style="3" customWidth="1"/>
    <col min="15638" max="15638" width="2.26953125" style="3" customWidth="1"/>
    <col min="15639" max="15855" width="9.1796875" style="3" customWidth="1"/>
    <col min="15856" max="15873" width="4.1796875" style="3"/>
    <col min="15874" max="15874" width="13.1796875" style="3" customWidth="1"/>
    <col min="15875" max="15876" width="8.7265625" style="3" customWidth="1"/>
    <col min="15877" max="15877" width="8.179687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8" style="3" customWidth="1"/>
    <col min="15882" max="15882" width="7.26953125" style="3" customWidth="1"/>
    <col min="15883" max="15883" width="8" style="3" customWidth="1"/>
    <col min="15884" max="15884" width="11" style="3" customWidth="1"/>
    <col min="15885" max="15885" width="8.81640625" style="3" customWidth="1"/>
    <col min="15886" max="15886" width="9.7265625" style="3" customWidth="1"/>
    <col min="15887" max="15887" width="9.453125" style="3" customWidth="1"/>
    <col min="15888" max="15888" width="9" style="3" customWidth="1"/>
    <col min="15889" max="15889" width="5.54296875" style="3" customWidth="1"/>
    <col min="15890" max="15890" width="7.7265625" style="3" customWidth="1"/>
    <col min="15891" max="15892" width="0" style="3" hidden="1" customWidth="1"/>
    <col min="15893" max="15893" width="14.54296875" style="3" customWidth="1"/>
    <col min="15894" max="15894" width="2.26953125" style="3" customWidth="1"/>
    <col min="15895" max="16111" width="9.1796875" style="3" customWidth="1"/>
    <col min="16112" max="16129" width="4.1796875" style="3"/>
    <col min="16130" max="16130" width="13.1796875" style="3" customWidth="1"/>
    <col min="16131" max="16132" width="8.7265625" style="3" customWidth="1"/>
    <col min="16133" max="16133" width="8.179687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8" style="3" customWidth="1"/>
    <col min="16138" max="16138" width="7.26953125" style="3" customWidth="1"/>
    <col min="16139" max="16139" width="8" style="3" customWidth="1"/>
    <col min="16140" max="16140" width="11" style="3" customWidth="1"/>
    <col min="16141" max="16141" width="8.81640625" style="3" customWidth="1"/>
    <col min="16142" max="16142" width="9.7265625" style="3" customWidth="1"/>
    <col min="16143" max="16143" width="9.453125" style="3" customWidth="1"/>
    <col min="16144" max="16144" width="9" style="3" customWidth="1"/>
    <col min="16145" max="16145" width="5.54296875" style="3" customWidth="1"/>
    <col min="16146" max="16146" width="7.7265625" style="3" customWidth="1"/>
    <col min="16147" max="16148" width="0" style="3" hidden="1" customWidth="1"/>
    <col min="16149" max="16149" width="14.54296875" style="3" customWidth="1"/>
    <col min="16150" max="16150" width="2.26953125" style="3" customWidth="1"/>
    <col min="16151" max="16367" width="9.1796875" style="3" customWidth="1"/>
    <col min="16368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[1]BT!A3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 t="s">
        <v>3</v>
      </c>
      <c r="P4" s="6"/>
      <c r="Q4" s="6"/>
      <c r="R4" s="6"/>
    </row>
    <row r="5" spans="1:21" ht="14.15" customHeight="1" x14ac:dyDescent="0.3">
      <c r="A5" s="8" t="s">
        <v>4</v>
      </c>
      <c r="B5" s="8" t="s">
        <v>5</v>
      </c>
      <c r="C5" s="9" t="str">
        <f>[1]BT!C5</f>
        <v>Tanaman Akhir Tahun 2023</v>
      </c>
      <c r="D5" s="10" t="s">
        <v>6</v>
      </c>
      <c r="E5" s="11"/>
      <c r="F5" s="11"/>
      <c r="G5" s="11"/>
      <c r="H5" s="11"/>
      <c r="I5" s="11"/>
      <c r="J5" s="11"/>
      <c r="K5" s="12"/>
      <c r="L5" s="10" t="s">
        <v>7</v>
      </c>
      <c r="M5" s="12"/>
      <c r="N5" s="9" t="s">
        <v>8</v>
      </c>
      <c r="O5" s="13" t="s">
        <v>9</v>
      </c>
      <c r="P5" s="13"/>
      <c r="Q5" s="13"/>
      <c r="R5" s="14" t="s">
        <v>10</v>
      </c>
    </row>
    <row r="6" spans="1:21" ht="14.15" customHeight="1" x14ac:dyDescent="0.3">
      <c r="A6" s="15"/>
      <c r="B6" s="15"/>
      <c r="C6" s="16"/>
      <c r="D6" s="10" t="s">
        <v>11</v>
      </c>
      <c r="E6" s="11"/>
      <c r="F6" s="11"/>
      <c r="G6" s="12"/>
      <c r="H6" s="13" t="str">
        <f>[1]BT!H6</f>
        <v>Kondisi Triwulan I Tahun 2024</v>
      </c>
      <c r="I6" s="13"/>
      <c r="J6" s="13"/>
      <c r="K6" s="13"/>
      <c r="L6" s="17"/>
      <c r="M6" s="18"/>
      <c r="N6" s="16"/>
      <c r="O6" s="13"/>
      <c r="P6" s="13"/>
      <c r="Q6" s="13"/>
      <c r="R6" s="14"/>
    </row>
    <row r="7" spans="1:21" ht="14.15" customHeight="1" x14ac:dyDescent="0.3">
      <c r="A7" s="15"/>
      <c r="B7" s="15"/>
      <c r="C7" s="16"/>
      <c r="D7" s="9" t="s">
        <v>12</v>
      </c>
      <c r="E7" s="9" t="s">
        <v>13</v>
      </c>
      <c r="F7" s="9" t="s">
        <v>14</v>
      </c>
      <c r="G7" s="9" t="s">
        <v>15</v>
      </c>
      <c r="H7" s="8" t="s">
        <v>16</v>
      </c>
      <c r="I7" s="8" t="s">
        <v>17</v>
      </c>
      <c r="J7" s="9" t="s">
        <v>18</v>
      </c>
      <c r="K7" s="9" t="s">
        <v>15</v>
      </c>
      <c r="L7" s="9" t="s">
        <v>19</v>
      </c>
      <c r="M7" s="10" t="s">
        <v>20</v>
      </c>
      <c r="N7" s="16"/>
      <c r="O7" s="13"/>
      <c r="P7" s="13"/>
      <c r="Q7" s="13"/>
      <c r="R7" s="14"/>
    </row>
    <row r="8" spans="1:21" ht="14.15" customHeight="1" x14ac:dyDescent="0.3">
      <c r="A8" s="15"/>
      <c r="B8" s="15"/>
      <c r="C8" s="16"/>
      <c r="D8" s="16"/>
      <c r="E8" s="16"/>
      <c r="F8" s="16"/>
      <c r="G8" s="16"/>
      <c r="H8" s="15"/>
      <c r="I8" s="15"/>
      <c r="J8" s="16"/>
      <c r="K8" s="16"/>
      <c r="L8" s="16"/>
      <c r="M8" s="19"/>
      <c r="N8" s="16"/>
      <c r="O8" s="13" t="s">
        <v>21</v>
      </c>
      <c r="P8" s="13" t="s">
        <v>22</v>
      </c>
      <c r="Q8" s="13" t="s">
        <v>23</v>
      </c>
      <c r="R8" s="14"/>
    </row>
    <row r="9" spans="1:21" x14ac:dyDescent="0.3">
      <c r="A9" s="20"/>
      <c r="B9" s="20"/>
      <c r="C9" s="21"/>
      <c r="D9" s="21"/>
      <c r="E9" s="21"/>
      <c r="F9" s="21"/>
      <c r="G9" s="21"/>
      <c r="H9" s="20"/>
      <c r="I9" s="20"/>
      <c r="J9" s="16"/>
      <c r="K9" s="21"/>
      <c r="L9" s="21"/>
      <c r="M9" s="17"/>
      <c r="N9" s="21"/>
      <c r="O9" s="13"/>
      <c r="P9" s="13"/>
      <c r="Q9" s="13"/>
      <c r="R9" s="14"/>
    </row>
    <row r="10" spans="1:21" ht="14.5" thickBot="1" x14ac:dyDescent="0.35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3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</row>
    <row r="11" spans="1:21" ht="25" customHeight="1" thickTop="1" x14ac:dyDescent="0.3">
      <c r="A11" s="24">
        <v>1</v>
      </c>
      <c r="B11" s="25" t="s">
        <v>24</v>
      </c>
      <c r="C11" s="26">
        <v>1680</v>
      </c>
      <c r="D11" s="27">
        <v>0</v>
      </c>
      <c r="E11" s="26">
        <v>0</v>
      </c>
      <c r="F11" s="26">
        <v>0</v>
      </c>
      <c r="G11" s="28">
        <f>C11+E11-F11</f>
        <v>1680</v>
      </c>
      <c r="H11" s="29">
        <v>65.2</v>
      </c>
      <c r="I11" s="30">
        <v>1018</v>
      </c>
      <c r="J11" s="30">
        <v>597</v>
      </c>
      <c r="K11" s="31">
        <f>SUM(H11:J11)</f>
        <v>1680.2</v>
      </c>
      <c r="L11" s="32">
        <v>437.74</v>
      </c>
      <c r="M11" s="33">
        <f>SUM(L11/I11)</f>
        <v>0.43</v>
      </c>
      <c r="N11" s="34" t="s">
        <v>25</v>
      </c>
      <c r="O11" s="26">
        <v>10000</v>
      </c>
      <c r="P11" s="26">
        <v>2425</v>
      </c>
      <c r="Q11" s="35">
        <v>0</v>
      </c>
      <c r="R11" s="36"/>
      <c r="U11" s="4">
        <f>O11*L11</f>
        <v>4377400</v>
      </c>
    </row>
    <row r="12" spans="1:21" ht="25" customHeight="1" x14ac:dyDescent="0.3">
      <c r="A12" s="37">
        <v>2</v>
      </c>
      <c r="B12" s="38" t="s">
        <v>26</v>
      </c>
      <c r="C12" s="39">
        <v>844</v>
      </c>
      <c r="D12" s="39">
        <v>0</v>
      </c>
      <c r="E12" s="39">
        <v>0</v>
      </c>
      <c r="F12" s="39">
        <v>0</v>
      </c>
      <c r="G12" s="40">
        <f>C12+E12-F12</f>
        <v>844</v>
      </c>
      <c r="H12" s="39">
        <v>274</v>
      </c>
      <c r="I12" s="39">
        <v>570</v>
      </c>
      <c r="J12" s="39">
        <v>0</v>
      </c>
      <c r="K12" s="40">
        <f t="shared" ref="K12:K21" si="0">SUM(H12:J12)</f>
        <v>844</v>
      </c>
      <c r="L12" s="41">
        <v>46.7</v>
      </c>
      <c r="M12" s="42">
        <f>SUM(L12/I12)</f>
        <v>8.1929824561403519E-2</v>
      </c>
      <c r="N12" s="43" t="s">
        <v>25</v>
      </c>
      <c r="O12" s="39">
        <v>10000</v>
      </c>
      <c r="P12" s="39">
        <v>1180</v>
      </c>
      <c r="Q12" s="44">
        <v>0</v>
      </c>
      <c r="R12" s="45"/>
      <c r="U12" s="4">
        <f t="shared" ref="U12:U21" si="1">O12*L12</f>
        <v>467000</v>
      </c>
    </row>
    <row r="13" spans="1:21" ht="25" customHeight="1" x14ac:dyDescent="0.3">
      <c r="A13" s="37">
        <v>3</v>
      </c>
      <c r="B13" s="38" t="s">
        <v>27</v>
      </c>
      <c r="C13" s="39">
        <v>0</v>
      </c>
      <c r="D13" s="39">
        <v>0</v>
      </c>
      <c r="E13" s="39">
        <v>0</v>
      </c>
      <c r="F13" s="39">
        <v>0</v>
      </c>
      <c r="G13" s="40">
        <f t="shared" ref="G13:G21" si="2">C13+E13-F13</f>
        <v>0</v>
      </c>
      <c r="H13" s="46">
        <v>0</v>
      </c>
      <c r="I13" s="46">
        <v>0</v>
      </c>
      <c r="J13" s="46">
        <v>0</v>
      </c>
      <c r="K13" s="40">
        <f t="shared" si="0"/>
        <v>0</v>
      </c>
      <c r="L13" s="46">
        <v>0</v>
      </c>
      <c r="M13" s="47">
        <v>0</v>
      </c>
      <c r="N13" s="48" t="s">
        <v>28</v>
      </c>
      <c r="O13" s="39">
        <v>0</v>
      </c>
      <c r="P13" s="39">
        <v>0</v>
      </c>
      <c r="Q13" s="44">
        <v>0</v>
      </c>
      <c r="R13" s="45"/>
      <c r="U13" s="4">
        <f t="shared" si="1"/>
        <v>0</v>
      </c>
    </row>
    <row r="14" spans="1:21" ht="25" customHeight="1" x14ac:dyDescent="0.3">
      <c r="A14" s="37">
        <v>4</v>
      </c>
      <c r="B14" s="38" t="s">
        <v>29</v>
      </c>
      <c r="C14" s="46">
        <v>0</v>
      </c>
      <c r="D14" s="39">
        <v>0</v>
      </c>
      <c r="E14" s="39">
        <v>0</v>
      </c>
      <c r="F14" s="39">
        <v>0</v>
      </c>
      <c r="G14" s="40">
        <f t="shared" si="2"/>
        <v>0</v>
      </c>
      <c r="H14" s="46">
        <v>0</v>
      </c>
      <c r="I14" s="46">
        <v>0</v>
      </c>
      <c r="J14" s="46">
        <v>0</v>
      </c>
      <c r="K14" s="40">
        <f t="shared" si="0"/>
        <v>0</v>
      </c>
      <c r="L14" s="46">
        <v>0</v>
      </c>
      <c r="M14" s="47">
        <v>0</v>
      </c>
      <c r="N14" s="49" t="s">
        <v>28</v>
      </c>
      <c r="O14" s="39">
        <v>0</v>
      </c>
      <c r="P14" s="39">
        <v>0</v>
      </c>
      <c r="Q14" s="44">
        <v>0</v>
      </c>
      <c r="R14" s="45"/>
      <c r="U14" s="4">
        <f t="shared" si="1"/>
        <v>0</v>
      </c>
    </row>
    <row r="15" spans="1:21" ht="25" customHeight="1" x14ac:dyDescent="0.3">
      <c r="A15" s="37">
        <v>5</v>
      </c>
      <c r="B15" s="38" t="s">
        <v>30</v>
      </c>
      <c r="C15" s="39">
        <v>20</v>
      </c>
      <c r="D15" s="39">
        <v>0</v>
      </c>
      <c r="E15" s="39">
        <v>0</v>
      </c>
      <c r="F15" s="39">
        <v>0</v>
      </c>
      <c r="G15" s="40">
        <f t="shared" si="2"/>
        <v>20</v>
      </c>
      <c r="H15" s="50">
        <v>15</v>
      </c>
      <c r="I15" s="51">
        <v>5</v>
      </c>
      <c r="J15" s="50">
        <v>0</v>
      </c>
      <c r="K15" s="40">
        <f t="shared" si="0"/>
        <v>20</v>
      </c>
      <c r="L15" s="39">
        <v>0</v>
      </c>
      <c r="M15" s="52">
        <v>0</v>
      </c>
      <c r="N15" s="48" t="s">
        <v>31</v>
      </c>
      <c r="O15" s="39">
        <v>0</v>
      </c>
      <c r="P15" s="39">
        <v>17</v>
      </c>
      <c r="Q15" s="44">
        <v>0</v>
      </c>
      <c r="R15" s="45"/>
      <c r="U15" s="4">
        <f t="shared" si="1"/>
        <v>0</v>
      </c>
    </row>
    <row r="16" spans="1:21" ht="25" customHeight="1" x14ac:dyDescent="0.3">
      <c r="A16" s="37">
        <v>6</v>
      </c>
      <c r="B16" s="38" t="s">
        <v>32</v>
      </c>
      <c r="C16" s="39">
        <v>1449</v>
      </c>
      <c r="D16" s="39">
        <v>0</v>
      </c>
      <c r="E16" s="39">
        <v>0</v>
      </c>
      <c r="F16" s="39">
        <v>0</v>
      </c>
      <c r="G16" s="40">
        <f t="shared" si="2"/>
        <v>1449</v>
      </c>
      <c r="H16" s="39">
        <v>0</v>
      </c>
      <c r="I16" s="39">
        <v>1229</v>
      </c>
      <c r="J16" s="39">
        <v>220</v>
      </c>
      <c r="K16" s="40">
        <f t="shared" si="0"/>
        <v>1449</v>
      </c>
      <c r="L16" s="52">
        <v>114297</v>
      </c>
      <c r="M16" s="52">
        <f>SUM(L16/I16)</f>
        <v>93</v>
      </c>
      <c r="N16" s="48" t="s">
        <v>28</v>
      </c>
      <c r="O16" s="39">
        <v>100000</v>
      </c>
      <c r="P16" s="39">
        <v>1791</v>
      </c>
      <c r="Q16" s="44">
        <v>0</v>
      </c>
      <c r="R16" s="45"/>
      <c r="U16" s="4">
        <f t="shared" si="1"/>
        <v>11429700000</v>
      </c>
    </row>
    <row r="17" spans="1:22" ht="25" customHeight="1" x14ac:dyDescent="0.3">
      <c r="A17" s="37">
        <v>7</v>
      </c>
      <c r="B17" s="38" t="s">
        <v>33</v>
      </c>
      <c r="C17" s="39">
        <v>103</v>
      </c>
      <c r="D17" s="39">
        <v>0</v>
      </c>
      <c r="E17" s="39">
        <v>0</v>
      </c>
      <c r="F17" s="39">
        <v>0</v>
      </c>
      <c r="G17" s="40">
        <f t="shared" si="2"/>
        <v>103</v>
      </c>
      <c r="H17" s="46">
        <v>0</v>
      </c>
      <c r="I17" s="39">
        <v>80</v>
      </c>
      <c r="J17" s="39">
        <v>23</v>
      </c>
      <c r="K17" s="40">
        <f t="shared" si="0"/>
        <v>103</v>
      </c>
      <c r="L17" s="39">
        <v>0</v>
      </c>
      <c r="M17" s="52">
        <f>L17/I17</f>
        <v>0</v>
      </c>
      <c r="N17" s="48" t="s">
        <v>34</v>
      </c>
      <c r="O17" s="39">
        <v>0</v>
      </c>
      <c r="P17" s="39">
        <v>34</v>
      </c>
      <c r="Q17" s="44">
        <v>0</v>
      </c>
      <c r="R17" s="45"/>
      <c r="U17" s="4">
        <f t="shared" si="1"/>
        <v>0</v>
      </c>
    </row>
    <row r="18" spans="1:22" ht="25" customHeight="1" x14ac:dyDescent="0.3">
      <c r="A18" s="37">
        <v>8</v>
      </c>
      <c r="B18" s="38" t="s">
        <v>35</v>
      </c>
      <c r="C18" s="53">
        <v>10</v>
      </c>
      <c r="D18" s="39">
        <v>0</v>
      </c>
      <c r="E18" s="39">
        <v>0</v>
      </c>
      <c r="F18" s="39">
        <v>0</v>
      </c>
      <c r="G18" s="40">
        <f t="shared" si="2"/>
        <v>10</v>
      </c>
      <c r="H18" s="39">
        <v>6</v>
      </c>
      <c r="I18" s="39">
        <v>4</v>
      </c>
      <c r="J18" s="46">
        <v>0</v>
      </c>
      <c r="K18" s="40">
        <f t="shared" si="0"/>
        <v>10</v>
      </c>
      <c r="L18" s="39">
        <v>0</v>
      </c>
      <c r="M18" s="52">
        <v>0</v>
      </c>
      <c r="N18" s="48" t="s">
        <v>36</v>
      </c>
      <c r="O18" s="39">
        <v>0</v>
      </c>
      <c r="P18" s="39">
        <v>24</v>
      </c>
      <c r="Q18" s="44">
        <v>0</v>
      </c>
      <c r="R18" s="45"/>
      <c r="U18" s="4">
        <f t="shared" si="1"/>
        <v>0</v>
      </c>
    </row>
    <row r="19" spans="1:22" ht="25" customHeight="1" x14ac:dyDescent="0.3">
      <c r="A19" s="37">
        <v>9</v>
      </c>
      <c r="B19" s="38" t="s">
        <v>37</v>
      </c>
      <c r="C19" s="39">
        <v>19</v>
      </c>
      <c r="D19" s="39">
        <v>0</v>
      </c>
      <c r="E19" s="39">
        <v>0</v>
      </c>
      <c r="F19" s="39">
        <v>0</v>
      </c>
      <c r="G19" s="40">
        <f t="shared" si="2"/>
        <v>19</v>
      </c>
      <c r="H19" s="39">
        <v>19</v>
      </c>
      <c r="I19" s="46">
        <v>0</v>
      </c>
      <c r="J19" s="46">
        <v>0</v>
      </c>
      <c r="K19" s="40">
        <f t="shared" si="0"/>
        <v>19</v>
      </c>
      <c r="L19" s="39">
        <v>0</v>
      </c>
      <c r="M19" s="52">
        <v>0</v>
      </c>
      <c r="N19" s="48" t="str">
        <f>[2]KD!N146</f>
        <v>Biji</v>
      </c>
      <c r="O19" s="39">
        <v>0</v>
      </c>
      <c r="P19" s="39">
        <v>87</v>
      </c>
      <c r="Q19" s="44">
        <v>0</v>
      </c>
      <c r="R19" s="45"/>
      <c r="U19" s="4">
        <f t="shared" si="1"/>
        <v>0</v>
      </c>
    </row>
    <row r="20" spans="1:22" ht="25" customHeight="1" x14ac:dyDescent="0.3">
      <c r="A20" s="37">
        <v>10</v>
      </c>
      <c r="B20" s="38" t="s">
        <v>38</v>
      </c>
      <c r="C20" s="39">
        <v>33</v>
      </c>
      <c r="D20" s="39">
        <v>0</v>
      </c>
      <c r="E20" s="39">
        <v>0</v>
      </c>
      <c r="F20" s="39">
        <v>0</v>
      </c>
      <c r="G20" s="40">
        <f t="shared" si="2"/>
        <v>33</v>
      </c>
      <c r="H20" s="46">
        <v>0</v>
      </c>
      <c r="I20" s="39">
        <v>33</v>
      </c>
      <c r="J20" s="46">
        <v>0</v>
      </c>
      <c r="K20" s="40">
        <f t="shared" si="0"/>
        <v>33</v>
      </c>
      <c r="L20" s="52">
        <v>4092</v>
      </c>
      <c r="M20" s="52">
        <f>SUM(L20/I20)</f>
        <v>124</v>
      </c>
      <c r="N20" s="54" t="str">
        <f>[2]KD!N147</f>
        <v>Lump</v>
      </c>
      <c r="O20" s="39">
        <v>10500</v>
      </c>
      <c r="P20" s="39">
        <v>69</v>
      </c>
      <c r="Q20" s="44">
        <v>0</v>
      </c>
      <c r="R20" s="45"/>
      <c r="U20" s="4">
        <f t="shared" si="1"/>
        <v>42966000</v>
      </c>
      <c r="V20" s="3">
        <f>L20/I20</f>
        <v>124</v>
      </c>
    </row>
    <row r="21" spans="1:22" ht="25" customHeight="1" x14ac:dyDescent="0.3">
      <c r="A21" s="55">
        <v>11</v>
      </c>
      <c r="B21" s="56" t="s">
        <v>39</v>
      </c>
      <c r="C21" s="57">
        <v>0</v>
      </c>
      <c r="D21" s="58">
        <v>0</v>
      </c>
      <c r="E21" s="57">
        <v>65.2</v>
      </c>
      <c r="F21" s="58">
        <v>0</v>
      </c>
      <c r="G21" s="59">
        <f t="shared" si="2"/>
        <v>65.2</v>
      </c>
      <c r="H21" s="60">
        <v>65.2</v>
      </c>
      <c r="I21" s="57">
        <v>0</v>
      </c>
      <c r="J21" s="61">
        <v>0</v>
      </c>
      <c r="K21" s="59">
        <f t="shared" si="0"/>
        <v>65.2</v>
      </c>
      <c r="L21" s="62">
        <v>0</v>
      </c>
      <c r="M21" s="62">
        <v>0</v>
      </c>
      <c r="N21" s="63" t="s">
        <v>25</v>
      </c>
      <c r="O21" s="58">
        <v>0</v>
      </c>
      <c r="P21" s="58">
        <v>0</v>
      </c>
      <c r="Q21" s="64">
        <v>0</v>
      </c>
      <c r="R21" s="65"/>
      <c r="U21" s="4">
        <f t="shared" si="1"/>
        <v>0</v>
      </c>
    </row>
    <row r="22" spans="1:22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22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2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2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2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2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2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2" x14ac:dyDescent="0.3">
      <c r="A29" s="1" t="s"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2" x14ac:dyDescent="0.3">
      <c r="A30" s="1" t="s">
        <v>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2" x14ac:dyDescent="0.3">
      <c r="A31" s="5" t="s">
        <v>40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22" x14ac:dyDescent="0.3">
      <c r="A32" s="66" t="s">
        <v>41</v>
      </c>
      <c r="O32" s="7"/>
    </row>
    <row r="33" spans="1:22" ht="14.15" customHeight="1" x14ac:dyDescent="0.3">
      <c r="A33" s="8" t="s">
        <v>4</v>
      </c>
      <c r="B33" s="8" t="s">
        <v>5</v>
      </c>
      <c r="C33" s="9" t="s">
        <v>42</v>
      </c>
      <c r="D33" s="10" t="s">
        <v>6</v>
      </c>
      <c r="E33" s="11"/>
      <c r="F33" s="11"/>
      <c r="G33" s="11"/>
      <c r="H33" s="11"/>
      <c r="I33" s="11"/>
      <c r="J33" s="11"/>
      <c r="K33" s="12"/>
      <c r="L33" s="10" t="s">
        <v>7</v>
      </c>
      <c r="M33" s="12"/>
      <c r="N33" s="9" t="s">
        <v>8</v>
      </c>
      <c r="O33" s="13" t="s">
        <v>9</v>
      </c>
      <c r="P33" s="13"/>
      <c r="Q33" s="13"/>
      <c r="R33" s="14" t="s">
        <v>10</v>
      </c>
      <c r="S33" s="68"/>
      <c r="T33" s="69"/>
      <c r="U33" s="70"/>
      <c r="V33" s="71"/>
    </row>
    <row r="34" spans="1:22" ht="14.15" customHeight="1" x14ac:dyDescent="0.3">
      <c r="A34" s="15"/>
      <c r="B34" s="15"/>
      <c r="C34" s="16"/>
      <c r="D34" s="10" t="s">
        <v>11</v>
      </c>
      <c r="E34" s="11"/>
      <c r="F34" s="11"/>
      <c r="G34" s="12"/>
      <c r="H34" s="13" t="s">
        <v>43</v>
      </c>
      <c r="I34" s="13"/>
      <c r="J34" s="13"/>
      <c r="K34" s="13"/>
      <c r="L34" s="17"/>
      <c r="M34" s="18"/>
      <c r="N34" s="16"/>
      <c r="O34" s="13"/>
      <c r="P34" s="13"/>
      <c r="Q34" s="13"/>
      <c r="R34" s="14"/>
      <c r="S34" s="68"/>
      <c r="T34" s="69"/>
      <c r="U34" s="70"/>
      <c r="V34" s="71"/>
    </row>
    <row r="35" spans="1:22" ht="14.15" customHeight="1" x14ac:dyDescent="0.3">
      <c r="A35" s="15"/>
      <c r="B35" s="15"/>
      <c r="C35" s="16"/>
      <c r="D35" s="9" t="s">
        <v>12</v>
      </c>
      <c r="E35" s="9" t="s">
        <v>13</v>
      </c>
      <c r="F35" s="9" t="s">
        <v>14</v>
      </c>
      <c r="G35" s="9" t="s">
        <v>15</v>
      </c>
      <c r="H35" s="8" t="s">
        <v>16</v>
      </c>
      <c r="I35" s="8" t="s">
        <v>17</v>
      </c>
      <c r="J35" s="9" t="s">
        <v>18</v>
      </c>
      <c r="K35" s="9" t="s">
        <v>15</v>
      </c>
      <c r="L35" s="9" t="s">
        <v>19</v>
      </c>
      <c r="M35" s="10" t="s">
        <v>20</v>
      </c>
      <c r="N35" s="16"/>
      <c r="O35" s="13"/>
      <c r="P35" s="13"/>
      <c r="Q35" s="13"/>
      <c r="R35" s="14"/>
      <c r="S35" s="68"/>
      <c r="T35" s="69"/>
      <c r="U35" s="70"/>
      <c r="V35" s="71"/>
    </row>
    <row r="36" spans="1:22" ht="14.15" customHeight="1" x14ac:dyDescent="0.3">
      <c r="A36" s="15"/>
      <c r="B36" s="15"/>
      <c r="C36" s="16"/>
      <c r="D36" s="16"/>
      <c r="E36" s="16"/>
      <c r="F36" s="16"/>
      <c r="G36" s="16"/>
      <c r="H36" s="15"/>
      <c r="I36" s="15"/>
      <c r="J36" s="16"/>
      <c r="K36" s="16"/>
      <c r="L36" s="16"/>
      <c r="M36" s="19"/>
      <c r="N36" s="16"/>
      <c r="O36" s="13" t="s">
        <v>21</v>
      </c>
      <c r="P36" s="13" t="s">
        <v>22</v>
      </c>
      <c r="Q36" s="13" t="s">
        <v>23</v>
      </c>
      <c r="R36" s="14"/>
      <c r="S36" s="68"/>
      <c r="T36" s="69"/>
      <c r="U36" s="70"/>
      <c r="V36" s="71"/>
    </row>
    <row r="37" spans="1:22" x14ac:dyDescent="0.3">
      <c r="A37" s="20"/>
      <c r="B37" s="20"/>
      <c r="C37" s="21"/>
      <c r="D37" s="21"/>
      <c r="E37" s="21"/>
      <c r="F37" s="21"/>
      <c r="G37" s="21"/>
      <c r="H37" s="20"/>
      <c r="I37" s="20"/>
      <c r="J37" s="16"/>
      <c r="K37" s="21"/>
      <c r="L37" s="21"/>
      <c r="M37" s="17"/>
      <c r="N37" s="21"/>
      <c r="O37" s="13"/>
      <c r="P37" s="13"/>
      <c r="Q37" s="13"/>
      <c r="R37" s="14"/>
      <c r="S37" s="68"/>
      <c r="T37" s="69"/>
      <c r="U37" s="70"/>
      <c r="V37" s="71"/>
    </row>
    <row r="38" spans="1:22" ht="14.5" thickBot="1" x14ac:dyDescent="0.35">
      <c r="A38" s="22">
        <v>1</v>
      </c>
      <c r="B38" s="22">
        <v>2</v>
      </c>
      <c r="C38" s="22">
        <v>3</v>
      </c>
      <c r="D38" s="22">
        <v>4</v>
      </c>
      <c r="E38" s="22">
        <v>5</v>
      </c>
      <c r="F38" s="22">
        <v>6</v>
      </c>
      <c r="G38" s="22">
        <v>7</v>
      </c>
      <c r="H38" s="22">
        <v>8</v>
      </c>
      <c r="I38" s="22">
        <v>9</v>
      </c>
      <c r="J38" s="22">
        <v>10</v>
      </c>
      <c r="K38" s="22">
        <v>11</v>
      </c>
      <c r="L38" s="22">
        <v>12</v>
      </c>
      <c r="M38" s="22">
        <v>13</v>
      </c>
      <c r="N38" s="22">
        <v>14</v>
      </c>
      <c r="O38" s="22">
        <v>15</v>
      </c>
      <c r="P38" s="22">
        <v>16</v>
      </c>
      <c r="Q38" s="22">
        <v>17</v>
      </c>
      <c r="R38" s="22">
        <v>18</v>
      </c>
      <c r="S38" s="72"/>
      <c r="T38" s="73"/>
      <c r="U38" s="74"/>
      <c r="V38" s="73"/>
    </row>
    <row r="39" spans="1:22" ht="22" customHeight="1" thickTop="1" x14ac:dyDescent="0.3">
      <c r="A39" s="24">
        <v>1</v>
      </c>
      <c r="B39" s="25" t="s">
        <v>24</v>
      </c>
      <c r="C39" s="26">
        <f t="shared" ref="C39:C48" si="3">K11</f>
        <v>1680.2</v>
      </c>
      <c r="D39" s="26">
        <v>0</v>
      </c>
      <c r="E39" s="26">
        <v>0</v>
      </c>
      <c r="F39" s="26">
        <v>0</v>
      </c>
      <c r="G39" s="28">
        <f>C39+E39-F39</f>
        <v>1680.2</v>
      </c>
      <c r="H39" s="29">
        <v>65.2</v>
      </c>
      <c r="I39" s="30">
        <v>1018</v>
      </c>
      <c r="J39" s="30">
        <v>597</v>
      </c>
      <c r="K39" s="28">
        <f>SUM(H39:J39)</f>
        <v>1680.2</v>
      </c>
      <c r="L39" s="75">
        <v>478.46</v>
      </c>
      <c r="M39" s="33">
        <f>SUM(L39/I39)</f>
        <v>0.47</v>
      </c>
      <c r="N39" s="34" t="s">
        <v>25</v>
      </c>
      <c r="O39" s="26">
        <v>10000</v>
      </c>
      <c r="P39" s="26">
        <v>2425</v>
      </c>
      <c r="Q39" s="35"/>
      <c r="R39" s="36"/>
      <c r="S39" s="76"/>
      <c r="T39" s="77"/>
      <c r="U39" s="4">
        <f t="shared" ref="U39:U48" si="4">O39*L39</f>
        <v>4784600</v>
      </c>
      <c r="V39" s="78">
        <f>L39/I39</f>
        <v>0.47</v>
      </c>
    </row>
    <row r="40" spans="1:22" ht="22" customHeight="1" x14ac:dyDescent="0.3">
      <c r="A40" s="37">
        <v>2</v>
      </c>
      <c r="B40" s="38" t="s">
        <v>26</v>
      </c>
      <c r="C40" s="39">
        <f t="shared" si="3"/>
        <v>844</v>
      </c>
      <c r="D40" s="39">
        <v>0</v>
      </c>
      <c r="E40" s="39">
        <v>0</v>
      </c>
      <c r="F40" s="39">
        <v>0</v>
      </c>
      <c r="G40" s="40">
        <f>C40+E40-F40</f>
        <v>844</v>
      </c>
      <c r="H40" s="39">
        <v>274</v>
      </c>
      <c r="I40" s="39">
        <v>570</v>
      </c>
      <c r="J40" s="39">
        <v>0</v>
      </c>
      <c r="K40" s="79">
        <f t="shared" ref="K40:K48" si="5">SUM(H40:J40)</f>
        <v>844</v>
      </c>
      <c r="L40" s="52">
        <v>250.8</v>
      </c>
      <c r="M40" s="42">
        <f>SUM(L40/I40)</f>
        <v>0.44</v>
      </c>
      <c r="N40" s="43" t="s">
        <v>25</v>
      </c>
      <c r="O40" s="39">
        <v>10000</v>
      </c>
      <c r="P40" s="39">
        <v>1180</v>
      </c>
      <c r="Q40" s="44"/>
      <c r="R40" s="45"/>
      <c r="S40" s="76"/>
      <c r="T40" s="77"/>
      <c r="U40" s="4">
        <f t="shared" si="4"/>
        <v>2508000</v>
      </c>
      <c r="V40" s="78"/>
    </row>
    <row r="41" spans="1:22" ht="22" customHeight="1" x14ac:dyDescent="0.3">
      <c r="A41" s="37">
        <v>3</v>
      </c>
      <c r="B41" s="38" t="s">
        <v>27</v>
      </c>
      <c r="C41" s="39">
        <f t="shared" si="3"/>
        <v>0</v>
      </c>
      <c r="D41" s="39">
        <v>0</v>
      </c>
      <c r="E41" s="39">
        <v>0</v>
      </c>
      <c r="F41" s="39">
        <v>0</v>
      </c>
      <c r="G41" s="40">
        <f t="shared" ref="G41:G48" si="6">C41+E41-F41</f>
        <v>0</v>
      </c>
      <c r="H41" s="46">
        <v>0</v>
      </c>
      <c r="I41" s="46">
        <v>0</v>
      </c>
      <c r="J41" s="46">
        <v>0</v>
      </c>
      <c r="K41" s="40">
        <f t="shared" si="5"/>
        <v>0</v>
      </c>
      <c r="L41" s="46">
        <v>0</v>
      </c>
      <c r="M41" s="47">
        <v>0</v>
      </c>
      <c r="N41" s="48" t="s">
        <v>28</v>
      </c>
      <c r="O41" s="39">
        <v>0</v>
      </c>
      <c r="P41" s="39">
        <v>0</v>
      </c>
      <c r="Q41" s="44"/>
      <c r="R41" s="45"/>
      <c r="S41" s="76">
        <f>[3]Sheet1!R326</f>
        <v>11129</v>
      </c>
      <c r="T41" s="77">
        <f>S41-P41</f>
        <v>11129</v>
      </c>
      <c r="U41" s="4">
        <f t="shared" si="4"/>
        <v>0</v>
      </c>
      <c r="V41" s="78"/>
    </row>
    <row r="42" spans="1:22" ht="22" customHeight="1" x14ac:dyDescent="0.3">
      <c r="A42" s="37">
        <v>4</v>
      </c>
      <c r="B42" s="38" t="s">
        <v>29</v>
      </c>
      <c r="C42" s="46">
        <f t="shared" si="3"/>
        <v>0</v>
      </c>
      <c r="D42" s="39">
        <v>0</v>
      </c>
      <c r="E42" s="39">
        <v>0</v>
      </c>
      <c r="F42" s="39">
        <v>0</v>
      </c>
      <c r="G42" s="40">
        <f t="shared" si="6"/>
        <v>0</v>
      </c>
      <c r="H42" s="46">
        <v>0</v>
      </c>
      <c r="I42" s="46">
        <v>0</v>
      </c>
      <c r="J42" s="46">
        <v>0</v>
      </c>
      <c r="K42" s="40">
        <f t="shared" si="5"/>
        <v>0</v>
      </c>
      <c r="L42" s="46">
        <v>0</v>
      </c>
      <c r="M42" s="47">
        <v>0</v>
      </c>
      <c r="N42" s="49" t="s">
        <v>28</v>
      </c>
      <c r="O42" s="39">
        <v>0</v>
      </c>
      <c r="P42" s="39">
        <v>0</v>
      </c>
      <c r="Q42" s="44"/>
      <c r="R42" s="45"/>
      <c r="S42" s="76">
        <f>[3]Sheet1!R327</f>
        <v>858</v>
      </c>
      <c r="T42" s="77">
        <f>S42-P42</f>
        <v>858</v>
      </c>
      <c r="U42" s="4">
        <f t="shared" si="4"/>
        <v>0</v>
      </c>
      <c r="V42" s="78"/>
    </row>
    <row r="43" spans="1:22" ht="22" customHeight="1" x14ac:dyDescent="0.3">
      <c r="A43" s="37">
        <v>5</v>
      </c>
      <c r="B43" s="38" t="s">
        <v>30</v>
      </c>
      <c r="C43" s="39">
        <f t="shared" si="3"/>
        <v>20</v>
      </c>
      <c r="D43" s="39">
        <v>0</v>
      </c>
      <c r="E43" s="39">
        <v>0</v>
      </c>
      <c r="F43" s="39">
        <v>0</v>
      </c>
      <c r="G43" s="40">
        <f t="shared" si="6"/>
        <v>20</v>
      </c>
      <c r="H43" s="50">
        <v>15</v>
      </c>
      <c r="I43" s="51">
        <v>5</v>
      </c>
      <c r="J43" s="50">
        <v>0</v>
      </c>
      <c r="K43" s="40">
        <f t="shared" si="5"/>
        <v>20</v>
      </c>
      <c r="L43" s="39">
        <v>0</v>
      </c>
      <c r="M43" s="52">
        <v>0</v>
      </c>
      <c r="N43" s="48" t="s">
        <v>31</v>
      </c>
      <c r="O43" s="39">
        <v>0</v>
      </c>
      <c r="P43" s="39">
        <v>17</v>
      </c>
      <c r="Q43" s="44"/>
      <c r="R43" s="45"/>
      <c r="S43" s="76"/>
      <c r="T43" s="77"/>
      <c r="U43" s="4">
        <f t="shared" si="4"/>
        <v>0</v>
      </c>
      <c r="V43" s="80"/>
    </row>
    <row r="44" spans="1:22" ht="22" customHeight="1" x14ac:dyDescent="0.3">
      <c r="A44" s="37">
        <v>6</v>
      </c>
      <c r="B44" s="38" t="s">
        <v>32</v>
      </c>
      <c r="C44" s="39">
        <f t="shared" si="3"/>
        <v>1449</v>
      </c>
      <c r="D44" s="39">
        <v>0</v>
      </c>
      <c r="E44" s="39">
        <v>0</v>
      </c>
      <c r="F44" s="39">
        <v>0</v>
      </c>
      <c r="G44" s="40">
        <f t="shared" si="6"/>
        <v>1449</v>
      </c>
      <c r="H44" s="39">
        <v>0</v>
      </c>
      <c r="I44" s="39">
        <v>1229</v>
      </c>
      <c r="J44" s="39">
        <v>220</v>
      </c>
      <c r="K44" s="40">
        <f t="shared" si="5"/>
        <v>1449</v>
      </c>
      <c r="L44" s="52">
        <v>137756</v>
      </c>
      <c r="M44" s="52">
        <f>SUM(L44/I44)</f>
        <v>112.08787632221318</v>
      </c>
      <c r="N44" s="48" t="s">
        <v>28</v>
      </c>
      <c r="O44" s="39">
        <v>135000</v>
      </c>
      <c r="P44" s="39">
        <v>1791</v>
      </c>
      <c r="Q44" s="44"/>
      <c r="R44" s="45"/>
      <c r="S44" s="76"/>
      <c r="T44" s="77"/>
      <c r="U44" s="4">
        <f t="shared" si="4"/>
        <v>18597060000</v>
      </c>
      <c r="V44" s="78"/>
    </row>
    <row r="45" spans="1:22" ht="22" customHeight="1" x14ac:dyDescent="0.3">
      <c r="A45" s="37">
        <v>7</v>
      </c>
      <c r="B45" s="38" t="s">
        <v>33</v>
      </c>
      <c r="C45" s="39">
        <f t="shared" si="3"/>
        <v>103</v>
      </c>
      <c r="D45" s="39">
        <v>0</v>
      </c>
      <c r="E45" s="39">
        <v>0</v>
      </c>
      <c r="F45" s="39">
        <v>0</v>
      </c>
      <c r="G45" s="40">
        <f t="shared" si="6"/>
        <v>103</v>
      </c>
      <c r="H45" s="46">
        <v>0</v>
      </c>
      <c r="I45" s="39">
        <v>80</v>
      </c>
      <c r="J45" s="39">
        <v>23</v>
      </c>
      <c r="K45" s="40">
        <f t="shared" si="5"/>
        <v>103</v>
      </c>
      <c r="L45" s="39">
        <v>0</v>
      </c>
      <c r="M45" s="52">
        <f>L45/I45</f>
        <v>0</v>
      </c>
      <c r="N45" s="48" t="s">
        <v>34</v>
      </c>
      <c r="O45" s="39">
        <v>0</v>
      </c>
      <c r="P45" s="39">
        <v>34</v>
      </c>
      <c r="Q45" s="44"/>
      <c r="R45" s="45"/>
      <c r="S45" s="76"/>
      <c r="T45" s="77"/>
      <c r="U45" s="4">
        <f t="shared" si="4"/>
        <v>0</v>
      </c>
      <c r="V45" s="78"/>
    </row>
    <row r="46" spans="1:22" ht="22" customHeight="1" x14ac:dyDescent="0.3">
      <c r="A46" s="37">
        <v>8</v>
      </c>
      <c r="B46" s="38" t="s">
        <v>35</v>
      </c>
      <c r="C46" s="53">
        <f t="shared" si="3"/>
        <v>10</v>
      </c>
      <c r="D46" s="39">
        <v>0</v>
      </c>
      <c r="E46" s="39">
        <v>0</v>
      </c>
      <c r="F46" s="39">
        <v>0</v>
      </c>
      <c r="G46" s="40">
        <f t="shared" si="6"/>
        <v>10</v>
      </c>
      <c r="H46" s="39">
        <v>6</v>
      </c>
      <c r="I46" s="39">
        <v>4</v>
      </c>
      <c r="J46" s="46">
        <v>0</v>
      </c>
      <c r="K46" s="40">
        <f t="shared" si="5"/>
        <v>10</v>
      </c>
      <c r="L46" s="39">
        <v>0</v>
      </c>
      <c r="M46" s="52">
        <v>0</v>
      </c>
      <c r="N46" s="48" t="s">
        <v>36</v>
      </c>
      <c r="O46" s="39">
        <v>0</v>
      </c>
      <c r="P46" s="39">
        <v>24</v>
      </c>
      <c r="Q46" s="44"/>
      <c r="R46" s="45"/>
      <c r="S46" s="76"/>
      <c r="T46" s="77"/>
      <c r="U46" s="4">
        <f t="shared" si="4"/>
        <v>0</v>
      </c>
      <c r="V46" s="78"/>
    </row>
    <row r="47" spans="1:22" ht="22" customHeight="1" x14ac:dyDescent="0.3">
      <c r="A47" s="37">
        <v>9</v>
      </c>
      <c r="B47" s="38" t="s">
        <v>37</v>
      </c>
      <c r="C47" s="39">
        <f t="shared" si="3"/>
        <v>19</v>
      </c>
      <c r="D47" s="39">
        <v>0</v>
      </c>
      <c r="E47" s="39">
        <v>0</v>
      </c>
      <c r="F47" s="39">
        <v>0</v>
      </c>
      <c r="G47" s="40">
        <f t="shared" si="6"/>
        <v>19</v>
      </c>
      <c r="H47" s="39">
        <v>19</v>
      </c>
      <c r="I47" s="46">
        <v>0</v>
      </c>
      <c r="J47" s="46">
        <v>0</v>
      </c>
      <c r="K47" s="40">
        <f t="shared" si="5"/>
        <v>19</v>
      </c>
      <c r="L47" s="39">
        <v>0</v>
      </c>
      <c r="M47" s="52">
        <v>0</v>
      </c>
      <c r="N47" s="48" t="s">
        <v>34</v>
      </c>
      <c r="O47" s="39">
        <v>0</v>
      </c>
      <c r="P47" s="39">
        <v>87</v>
      </c>
      <c r="Q47" s="44"/>
      <c r="R47" s="45"/>
      <c r="S47" s="76"/>
      <c r="T47" s="77"/>
      <c r="U47" s="4">
        <f t="shared" si="4"/>
        <v>0</v>
      </c>
      <c r="V47" s="78"/>
    </row>
    <row r="48" spans="1:22" ht="22" customHeight="1" x14ac:dyDescent="0.3">
      <c r="A48" s="81">
        <v>10</v>
      </c>
      <c r="B48" s="38" t="s">
        <v>38</v>
      </c>
      <c r="C48" s="82">
        <f t="shared" si="3"/>
        <v>33</v>
      </c>
      <c r="D48" s="82">
        <v>0</v>
      </c>
      <c r="E48" s="82">
        <v>0</v>
      </c>
      <c r="F48" s="82">
        <v>0</v>
      </c>
      <c r="G48" s="83">
        <f t="shared" si="6"/>
        <v>33</v>
      </c>
      <c r="H48" s="46">
        <v>0</v>
      </c>
      <c r="I48" s="39">
        <v>33</v>
      </c>
      <c r="J48" s="46">
        <v>0</v>
      </c>
      <c r="K48" s="83">
        <f t="shared" si="5"/>
        <v>33</v>
      </c>
      <c r="L48" s="84">
        <v>4191</v>
      </c>
      <c r="M48" s="84">
        <f>SUM(L48/I48)</f>
        <v>127</v>
      </c>
      <c r="N48" s="85" t="s">
        <v>44</v>
      </c>
      <c r="O48" s="82">
        <v>10000</v>
      </c>
      <c r="P48" s="82">
        <v>69</v>
      </c>
      <c r="Q48" s="86"/>
      <c r="R48" s="87"/>
      <c r="S48" s="76"/>
      <c r="T48" s="77"/>
      <c r="U48" s="4">
        <f t="shared" si="4"/>
        <v>41910000</v>
      </c>
      <c r="V48" s="78"/>
    </row>
    <row r="49" spans="1:22" ht="22" customHeight="1" x14ac:dyDescent="0.3">
      <c r="A49" s="55">
        <v>11</v>
      </c>
      <c r="B49" s="56" t="s">
        <v>39</v>
      </c>
      <c r="C49" s="57">
        <f>K21</f>
        <v>65.2</v>
      </c>
      <c r="D49" s="58">
        <v>0</v>
      </c>
      <c r="E49" s="58">
        <v>0</v>
      </c>
      <c r="F49" s="58">
        <v>0</v>
      </c>
      <c r="G49" s="59">
        <f>C49+E49-F49</f>
        <v>65.2</v>
      </c>
      <c r="H49" s="60">
        <v>65.2</v>
      </c>
      <c r="I49" s="57">
        <v>0</v>
      </c>
      <c r="J49" s="61">
        <v>0</v>
      </c>
      <c r="K49" s="59">
        <f>SUM(H49:J49)</f>
        <v>65.2</v>
      </c>
      <c r="L49" s="62">
        <v>0</v>
      </c>
      <c r="M49" s="62">
        <v>0</v>
      </c>
      <c r="N49" s="63"/>
      <c r="O49" s="58">
        <v>0</v>
      </c>
      <c r="P49" s="58">
        <v>0</v>
      </c>
      <c r="Q49" s="64"/>
      <c r="R49" s="65"/>
      <c r="S49" s="76"/>
      <c r="T49" s="77"/>
      <c r="U49" s="4">
        <f>O49*L49</f>
        <v>0</v>
      </c>
      <c r="V49" s="78"/>
    </row>
    <row r="50" spans="1:22" x14ac:dyDescent="0.3">
      <c r="N50" s="88"/>
      <c r="T50" s="89"/>
      <c r="U50" s="90"/>
      <c r="V50" s="89"/>
    </row>
    <row r="52" spans="1:22" x14ac:dyDescent="0.3">
      <c r="B52" s="3" t="s">
        <v>24</v>
      </c>
      <c r="C52" s="3" t="s">
        <v>45</v>
      </c>
    </row>
    <row r="53" spans="1:22" x14ac:dyDescent="0.3">
      <c r="B53" s="3" t="s">
        <v>32</v>
      </c>
      <c r="C53" s="3" t="s">
        <v>46</v>
      </c>
    </row>
    <row r="59" spans="1:22" x14ac:dyDescent="0.3">
      <c r="A59" s="1" t="s"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22" x14ac:dyDescent="0.3">
      <c r="A60" s="1" t="s">
        <v>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2" x14ac:dyDescent="0.3">
      <c r="A61" s="5" t="s">
        <v>40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22" x14ac:dyDescent="0.3">
      <c r="A62" s="6"/>
      <c r="B62" s="6" t="s">
        <v>47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22" x14ac:dyDescent="0.3">
      <c r="A63" s="8" t="s">
        <v>4</v>
      </c>
      <c r="B63" s="8" t="s">
        <v>5</v>
      </c>
      <c r="C63" s="9" t="s">
        <v>48</v>
      </c>
      <c r="D63" s="10" t="s">
        <v>6</v>
      </c>
      <c r="E63" s="11"/>
      <c r="F63" s="11"/>
      <c r="G63" s="11"/>
      <c r="H63" s="11"/>
      <c r="I63" s="11"/>
      <c r="J63" s="11"/>
      <c r="K63" s="12"/>
      <c r="L63" s="10" t="s">
        <v>7</v>
      </c>
      <c r="M63" s="12"/>
      <c r="N63" s="9" t="s">
        <v>8</v>
      </c>
      <c r="O63" s="13" t="s">
        <v>9</v>
      </c>
      <c r="P63" s="13"/>
      <c r="Q63" s="13"/>
      <c r="R63" s="14" t="s">
        <v>10</v>
      </c>
    </row>
    <row r="64" spans="1:22" x14ac:dyDescent="0.3">
      <c r="A64" s="15"/>
      <c r="B64" s="15"/>
      <c r="C64" s="16"/>
      <c r="D64" s="10" t="s">
        <v>11</v>
      </c>
      <c r="E64" s="11"/>
      <c r="F64" s="11"/>
      <c r="G64" s="12"/>
      <c r="H64" s="13" t="s">
        <v>49</v>
      </c>
      <c r="I64" s="13"/>
      <c r="J64" s="13"/>
      <c r="K64" s="13"/>
      <c r="L64" s="17"/>
      <c r="M64" s="18"/>
      <c r="N64" s="16"/>
      <c r="O64" s="13"/>
      <c r="P64" s="13"/>
      <c r="Q64" s="13"/>
      <c r="R64" s="14"/>
    </row>
    <row r="65" spans="1:21" x14ac:dyDescent="0.3">
      <c r="A65" s="15"/>
      <c r="B65" s="15"/>
      <c r="C65" s="16"/>
      <c r="D65" s="9" t="s">
        <v>12</v>
      </c>
      <c r="E65" s="9" t="s">
        <v>13</v>
      </c>
      <c r="F65" s="9" t="s">
        <v>14</v>
      </c>
      <c r="G65" s="9" t="s">
        <v>15</v>
      </c>
      <c r="H65" s="8" t="s">
        <v>16</v>
      </c>
      <c r="I65" s="8" t="s">
        <v>17</v>
      </c>
      <c r="J65" s="9" t="s">
        <v>18</v>
      </c>
      <c r="K65" s="9" t="s">
        <v>15</v>
      </c>
      <c r="L65" s="9" t="s">
        <v>19</v>
      </c>
      <c r="M65" s="10" t="s">
        <v>20</v>
      </c>
      <c r="N65" s="16"/>
      <c r="O65" s="13"/>
      <c r="P65" s="13"/>
      <c r="Q65" s="13"/>
      <c r="R65" s="14"/>
    </row>
    <row r="66" spans="1:21" x14ac:dyDescent="0.3">
      <c r="A66" s="15"/>
      <c r="B66" s="15"/>
      <c r="C66" s="16"/>
      <c r="D66" s="16"/>
      <c r="E66" s="16"/>
      <c r="F66" s="16"/>
      <c r="G66" s="16"/>
      <c r="H66" s="15"/>
      <c r="I66" s="15"/>
      <c r="J66" s="16"/>
      <c r="K66" s="16"/>
      <c r="L66" s="16"/>
      <c r="M66" s="19"/>
      <c r="N66" s="16"/>
      <c r="O66" s="13" t="s">
        <v>21</v>
      </c>
      <c r="P66" s="13" t="s">
        <v>22</v>
      </c>
      <c r="Q66" s="13" t="s">
        <v>23</v>
      </c>
      <c r="R66" s="14"/>
    </row>
    <row r="67" spans="1:21" x14ac:dyDescent="0.3">
      <c r="A67" s="20"/>
      <c r="B67" s="20"/>
      <c r="C67" s="21"/>
      <c r="D67" s="21"/>
      <c r="E67" s="21"/>
      <c r="F67" s="21"/>
      <c r="G67" s="21"/>
      <c r="H67" s="20"/>
      <c r="I67" s="20"/>
      <c r="J67" s="16"/>
      <c r="K67" s="21"/>
      <c r="L67" s="21"/>
      <c r="M67" s="17"/>
      <c r="N67" s="21"/>
      <c r="O67" s="13"/>
      <c r="P67" s="13"/>
      <c r="Q67" s="13"/>
      <c r="R67" s="14"/>
    </row>
    <row r="68" spans="1:21" ht="14.5" thickBot="1" x14ac:dyDescent="0.35">
      <c r="A68" s="22">
        <v>1</v>
      </c>
      <c r="B68" s="22">
        <v>2</v>
      </c>
      <c r="C68" s="22">
        <v>3</v>
      </c>
      <c r="D68" s="22">
        <v>4</v>
      </c>
      <c r="E68" s="22">
        <v>5</v>
      </c>
      <c r="F68" s="22">
        <v>6</v>
      </c>
      <c r="G68" s="22">
        <v>7</v>
      </c>
      <c r="H68" s="22">
        <v>8</v>
      </c>
      <c r="I68" s="22">
        <v>9</v>
      </c>
      <c r="J68" s="23">
        <v>10</v>
      </c>
      <c r="K68" s="22">
        <v>11</v>
      </c>
      <c r="L68" s="22">
        <v>12</v>
      </c>
      <c r="M68" s="22">
        <v>13</v>
      </c>
      <c r="N68" s="22">
        <v>14</v>
      </c>
      <c r="O68" s="22">
        <v>15</v>
      </c>
      <c r="P68" s="22">
        <v>16</v>
      </c>
      <c r="Q68" s="22">
        <v>17</v>
      </c>
      <c r="R68" s="22">
        <v>18</v>
      </c>
    </row>
    <row r="69" spans="1:21" ht="22" customHeight="1" thickTop="1" x14ac:dyDescent="0.3">
      <c r="A69" s="24">
        <v>1</v>
      </c>
      <c r="B69" s="25" t="s">
        <v>24</v>
      </c>
      <c r="C69" s="26">
        <f>K39</f>
        <v>1680.2</v>
      </c>
      <c r="D69" s="27">
        <v>0</v>
      </c>
      <c r="E69" s="26">
        <v>0</v>
      </c>
      <c r="F69" s="26">
        <v>0</v>
      </c>
      <c r="G69" s="28">
        <f>C69+E69-F69</f>
        <v>1680.2</v>
      </c>
      <c r="H69" s="29">
        <v>65.2</v>
      </c>
      <c r="I69" s="30">
        <v>1018</v>
      </c>
      <c r="J69" s="30">
        <v>597</v>
      </c>
      <c r="K69" s="28">
        <f>SUM(H69:J69)</f>
        <v>1680.2</v>
      </c>
      <c r="L69" s="32">
        <v>498.82</v>
      </c>
      <c r="M69" s="33">
        <f>SUM(L69/I69)</f>
        <v>0.49</v>
      </c>
      <c r="N69" s="34" t="s">
        <v>25</v>
      </c>
      <c r="O69" s="26">
        <v>10000</v>
      </c>
      <c r="P69" s="26">
        <v>2425</v>
      </c>
      <c r="Q69" s="35">
        <v>0</v>
      </c>
      <c r="R69" s="36"/>
      <c r="U69" s="4">
        <f t="shared" ref="U69:U78" si="7">O69*L69</f>
        <v>4988200</v>
      </c>
    </row>
    <row r="70" spans="1:21" ht="22" customHeight="1" x14ac:dyDescent="0.3">
      <c r="A70" s="37">
        <v>2</v>
      </c>
      <c r="B70" s="38" t="s">
        <v>26</v>
      </c>
      <c r="C70" s="39">
        <f>K40</f>
        <v>844</v>
      </c>
      <c r="D70" s="39">
        <v>0</v>
      </c>
      <c r="E70" s="39">
        <v>0</v>
      </c>
      <c r="F70" s="39">
        <v>0</v>
      </c>
      <c r="G70" s="40">
        <f>C70+E70-F70</f>
        <v>844</v>
      </c>
      <c r="H70" s="39">
        <v>274</v>
      </c>
      <c r="I70" s="39">
        <v>570</v>
      </c>
      <c r="J70" s="39">
        <v>0</v>
      </c>
      <c r="K70" s="40">
        <f>SUM(H70:J70)</f>
        <v>844</v>
      </c>
      <c r="L70" s="41">
        <v>182.4</v>
      </c>
      <c r="M70" s="42">
        <f>SUM(L70/I70)</f>
        <v>0.32</v>
      </c>
      <c r="N70" s="43" t="s">
        <v>25</v>
      </c>
      <c r="O70" s="39">
        <v>10000</v>
      </c>
      <c r="P70" s="39">
        <v>1180</v>
      </c>
      <c r="Q70" s="44">
        <v>0</v>
      </c>
      <c r="R70" s="45"/>
      <c r="U70" s="4">
        <f t="shared" si="7"/>
        <v>1824000</v>
      </c>
    </row>
    <row r="71" spans="1:21" ht="22" customHeight="1" x14ac:dyDescent="0.3">
      <c r="A71" s="37">
        <v>3</v>
      </c>
      <c r="B71" s="38" t="s">
        <v>27</v>
      </c>
      <c r="C71" s="39">
        <f t="shared" ref="C71:C78" si="8">K40</f>
        <v>844</v>
      </c>
      <c r="D71" s="39">
        <v>0</v>
      </c>
      <c r="E71" s="39">
        <v>0</v>
      </c>
      <c r="F71" s="39">
        <v>0</v>
      </c>
      <c r="G71" s="40">
        <f t="shared" ref="G71:G78" si="9">C71+E71-F71</f>
        <v>844</v>
      </c>
      <c r="H71" s="46">
        <v>0</v>
      </c>
      <c r="I71" s="46">
        <v>0</v>
      </c>
      <c r="J71" s="46">
        <v>0</v>
      </c>
      <c r="K71" s="40">
        <f t="shared" ref="K71:K78" si="10">SUM(H71:J71)</f>
        <v>0</v>
      </c>
      <c r="L71" s="46">
        <v>0</v>
      </c>
      <c r="M71" s="47">
        <v>0</v>
      </c>
      <c r="N71" s="48" t="s">
        <v>28</v>
      </c>
      <c r="O71" s="39">
        <v>0</v>
      </c>
      <c r="P71" s="39">
        <v>0</v>
      </c>
      <c r="Q71" s="44">
        <v>0</v>
      </c>
      <c r="R71" s="45"/>
    </row>
    <row r="72" spans="1:21" ht="22" customHeight="1" x14ac:dyDescent="0.3">
      <c r="A72" s="37">
        <v>4</v>
      </c>
      <c r="B72" s="38" t="s">
        <v>29</v>
      </c>
      <c r="C72" s="39">
        <f t="shared" si="8"/>
        <v>0</v>
      </c>
      <c r="D72" s="39">
        <v>0</v>
      </c>
      <c r="E72" s="39">
        <v>0</v>
      </c>
      <c r="F72" s="39">
        <v>0</v>
      </c>
      <c r="G72" s="40">
        <f t="shared" si="9"/>
        <v>0</v>
      </c>
      <c r="H72" s="46">
        <v>0</v>
      </c>
      <c r="I72" s="46">
        <v>0</v>
      </c>
      <c r="J72" s="46">
        <v>0</v>
      </c>
      <c r="K72" s="40">
        <f t="shared" si="10"/>
        <v>0</v>
      </c>
      <c r="L72" s="46">
        <v>0</v>
      </c>
      <c r="M72" s="47">
        <v>0</v>
      </c>
      <c r="N72" s="49" t="s">
        <v>28</v>
      </c>
      <c r="O72" s="39">
        <v>0</v>
      </c>
      <c r="P72" s="39">
        <v>0</v>
      </c>
      <c r="Q72" s="44">
        <v>0</v>
      </c>
      <c r="R72" s="45"/>
      <c r="U72" s="4">
        <f t="shared" si="7"/>
        <v>0</v>
      </c>
    </row>
    <row r="73" spans="1:21" ht="22" customHeight="1" x14ac:dyDescent="0.3">
      <c r="A73" s="37">
        <v>5</v>
      </c>
      <c r="B73" s="38" t="s">
        <v>30</v>
      </c>
      <c r="C73" s="39">
        <f t="shared" si="8"/>
        <v>0</v>
      </c>
      <c r="D73" s="39">
        <v>0</v>
      </c>
      <c r="E73" s="39">
        <v>0</v>
      </c>
      <c r="F73" s="39">
        <v>0</v>
      </c>
      <c r="G73" s="40">
        <f t="shared" si="9"/>
        <v>0</v>
      </c>
      <c r="H73" s="50">
        <v>15</v>
      </c>
      <c r="I73" s="51">
        <v>5</v>
      </c>
      <c r="J73" s="50">
        <v>0</v>
      </c>
      <c r="K73" s="40">
        <f t="shared" si="10"/>
        <v>20</v>
      </c>
      <c r="L73" s="39">
        <v>0</v>
      </c>
      <c r="M73" s="52">
        <v>0</v>
      </c>
      <c r="N73" s="48" t="s">
        <v>31</v>
      </c>
      <c r="O73" s="39">
        <v>0</v>
      </c>
      <c r="P73" s="39">
        <v>17</v>
      </c>
      <c r="Q73" s="44">
        <v>0</v>
      </c>
      <c r="R73" s="45"/>
      <c r="U73" s="4">
        <f t="shared" si="7"/>
        <v>0</v>
      </c>
    </row>
    <row r="74" spans="1:21" ht="22" customHeight="1" x14ac:dyDescent="0.3">
      <c r="A74" s="37">
        <v>6</v>
      </c>
      <c r="B74" s="38" t="s">
        <v>32</v>
      </c>
      <c r="C74" s="39">
        <f t="shared" si="8"/>
        <v>20</v>
      </c>
      <c r="D74" s="39">
        <v>0</v>
      </c>
      <c r="E74" s="39">
        <v>0</v>
      </c>
      <c r="F74" s="39">
        <v>0</v>
      </c>
      <c r="G74" s="40">
        <f t="shared" si="9"/>
        <v>20</v>
      </c>
      <c r="H74" s="39">
        <v>0</v>
      </c>
      <c r="I74" s="39">
        <v>1229</v>
      </c>
      <c r="J74" s="39">
        <v>220</v>
      </c>
      <c r="K74" s="40">
        <f t="shared" si="10"/>
        <v>1449</v>
      </c>
      <c r="L74" s="52">
        <v>119311</v>
      </c>
      <c r="M74" s="52">
        <f>SUM(L74/I74)</f>
        <v>97.079739625711966</v>
      </c>
      <c r="N74" s="48" t="s">
        <v>28</v>
      </c>
      <c r="O74" s="39">
        <v>130</v>
      </c>
      <c r="P74" s="39">
        <v>1791</v>
      </c>
      <c r="Q74" s="44">
        <v>0</v>
      </c>
      <c r="R74" s="45"/>
      <c r="U74" s="4">
        <f t="shared" si="7"/>
        <v>15510430</v>
      </c>
    </row>
    <row r="75" spans="1:21" ht="22" customHeight="1" x14ac:dyDescent="0.3">
      <c r="A75" s="37">
        <v>7</v>
      </c>
      <c r="B75" s="38" t="s">
        <v>33</v>
      </c>
      <c r="C75" s="39">
        <f t="shared" si="8"/>
        <v>1449</v>
      </c>
      <c r="D75" s="39">
        <v>0</v>
      </c>
      <c r="E75" s="39">
        <v>0</v>
      </c>
      <c r="F75" s="39">
        <v>0</v>
      </c>
      <c r="G75" s="40">
        <f t="shared" si="9"/>
        <v>1449</v>
      </c>
      <c r="H75" s="46">
        <v>0</v>
      </c>
      <c r="I75" s="39">
        <v>80</v>
      </c>
      <c r="J75" s="39">
        <v>23</v>
      </c>
      <c r="K75" s="40">
        <f t="shared" si="10"/>
        <v>103</v>
      </c>
      <c r="L75" s="39">
        <v>0</v>
      </c>
      <c r="M75" s="52">
        <f>L75/I75</f>
        <v>0</v>
      </c>
      <c r="N75" s="48" t="s">
        <v>34</v>
      </c>
      <c r="O75" s="39">
        <v>0</v>
      </c>
      <c r="P75" s="39">
        <v>34</v>
      </c>
      <c r="Q75" s="44">
        <v>0</v>
      </c>
      <c r="R75" s="45"/>
      <c r="U75" s="4">
        <f t="shared" si="7"/>
        <v>0</v>
      </c>
    </row>
    <row r="76" spans="1:21" ht="22" customHeight="1" x14ac:dyDescent="0.3">
      <c r="A76" s="37">
        <v>8</v>
      </c>
      <c r="B76" s="38" t="s">
        <v>35</v>
      </c>
      <c r="C76" s="39">
        <f t="shared" si="8"/>
        <v>103</v>
      </c>
      <c r="D76" s="39">
        <v>0</v>
      </c>
      <c r="E76" s="39">
        <v>0</v>
      </c>
      <c r="F76" s="39">
        <v>0</v>
      </c>
      <c r="G76" s="40">
        <f t="shared" si="9"/>
        <v>103</v>
      </c>
      <c r="H76" s="39">
        <v>6</v>
      </c>
      <c r="I76" s="39">
        <v>4</v>
      </c>
      <c r="J76" s="46">
        <v>0</v>
      </c>
      <c r="K76" s="40">
        <f t="shared" si="10"/>
        <v>10</v>
      </c>
      <c r="L76" s="39">
        <v>0</v>
      </c>
      <c r="M76" s="52">
        <v>0</v>
      </c>
      <c r="N76" s="48" t="s">
        <v>36</v>
      </c>
      <c r="O76" s="39">
        <v>0</v>
      </c>
      <c r="P76" s="39">
        <v>24</v>
      </c>
      <c r="Q76" s="44">
        <v>0</v>
      </c>
      <c r="R76" s="45"/>
      <c r="U76" s="4">
        <f t="shared" si="7"/>
        <v>0</v>
      </c>
    </row>
    <row r="77" spans="1:21" ht="22" customHeight="1" x14ac:dyDescent="0.3">
      <c r="A77" s="37">
        <v>9</v>
      </c>
      <c r="B77" s="38" t="s">
        <v>37</v>
      </c>
      <c r="C77" s="39">
        <f t="shared" si="8"/>
        <v>10</v>
      </c>
      <c r="D77" s="39">
        <v>0</v>
      </c>
      <c r="E77" s="39">
        <v>0</v>
      </c>
      <c r="F77" s="39">
        <v>0</v>
      </c>
      <c r="G77" s="40">
        <f t="shared" si="9"/>
        <v>10</v>
      </c>
      <c r="H77" s="39">
        <v>19</v>
      </c>
      <c r="I77" s="46">
        <v>0</v>
      </c>
      <c r="J77" s="46">
        <v>0</v>
      </c>
      <c r="K77" s="40">
        <f t="shared" si="10"/>
        <v>19</v>
      </c>
      <c r="L77" s="39">
        <v>0</v>
      </c>
      <c r="M77" s="52">
        <v>0</v>
      </c>
      <c r="N77" s="48" t="s">
        <v>34</v>
      </c>
      <c r="O77" s="39">
        <v>0</v>
      </c>
      <c r="P77" s="39">
        <v>87</v>
      </c>
      <c r="Q77" s="44">
        <v>0</v>
      </c>
      <c r="R77" s="45"/>
      <c r="U77" s="4">
        <f t="shared" si="7"/>
        <v>0</v>
      </c>
    </row>
    <row r="78" spans="1:21" ht="22" customHeight="1" x14ac:dyDescent="0.3">
      <c r="A78" s="37">
        <v>10</v>
      </c>
      <c r="B78" s="38" t="s">
        <v>38</v>
      </c>
      <c r="C78" s="39">
        <f t="shared" si="8"/>
        <v>19</v>
      </c>
      <c r="D78" s="39">
        <v>0</v>
      </c>
      <c r="E78" s="39">
        <v>0</v>
      </c>
      <c r="F78" s="39">
        <v>0</v>
      </c>
      <c r="G78" s="40">
        <f t="shared" si="9"/>
        <v>19</v>
      </c>
      <c r="H78" s="46">
        <v>0</v>
      </c>
      <c r="I78" s="39">
        <v>33</v>
      </c>
      <c r="J78" s="46">
        <v>0</v>
      </c>
      <c r="K78" s="40">
        <f t="shared" si="10"/>
        <v>33</v>
      </c>
      <c r="L78" s="52">
        <v>4257.7</v>
      </c>
      <c r="M78" s="52">
        <f>SUM(L78/I78)</f>
        <v>129.0212121212121</v>
      </c>
      <c r="N78" s="54" t="s">
        <v>44</v>
      </c>
      <c r="O78" s="39">
        <v>10500</v>
      </c>
      <c r="P78" s="39">
        <v>69</v>
      </c>
      <c r="Q78" s="44">
        <v>0</v>
      </c>
      <c r="R78" s="45"/>
      <c r="U78" s="4">
        <f t="shared" si="7"/>
        <v>44705850</v>
      </c>
    </row>
    <row r="79" spans="1:21" ht="22" customHeight="1" x14ac:dyDescent="0.3">
      <c r="A79" s="91">
        <v>11</v>
      </c>
      <c r="B79" s="56" t="s">
        <v>39</v>
      </c>
      <c r="C79" s="57">
        <v>65.2</v>
      </c>
      <c r="D79" s="58">
        <v>0</v>
      </c>
      <c r="E79" s="58">
        <v>0</v>
      </c>
      <c r="F79" s="58">
        <v>0</v>
      </c>
      <c r="G79" s="59">
        <f>C79+E79-F79</f>
        <v>65.2</v>
      </c>
      <c r="H79" s="60">
        <v>65.2</v>
      </c>
      <c r="I79" s="57">
        <v>0</v>
      </c>
      <c r="J79" s="61">
        <v>0</v>
      </c>
      <c r="K79" s="59">
        <f>SUM(H79:J79)</f>
        <v>65.2</v>
      </c>
      <c r="L79" s="92">
        <v>0</v>
      </c>
      <c r="M79" s="93">
        <v>0</v>
      </c>
      <c r="N79" s="94" t="s">
        <v>25</v>
      </c>
      <c r="O79" s="58">
        <v>0</v>
      </c>
      <c r="P79" s="58">
        <v>0</v>
      </c>
      <c r="Q79" s="64"/>
      <c r="R79" s="65"/>
      <c r="U79" s="4" t="e">
        <f>#REF!*#REF!</f>
        <v>#REF!</v>
      </c>
    </row>
    <row r="80" spans="1:2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">
      <c r="A83" s="6"/>
    </row>
    <row r="84" spans="1:18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3">
      <c r="A90" s="1" t="s">
        <v>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">
      <c r="A91" s="1" t="s">
        <v>1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3">
      <c r="A92" s="5" t="s">
        <v>40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x14ac:dyDescent="0.3">
      <c r="A93" s="66" t="s">
        <v>50</v>
      </c>
      <c r="O93" s="95"/>
    </row>
    <row r="94" spans="1:18" x14ac:dyDescent="0.3">
      <c r="A94" s="8" t="s">
        <v>4</v>
      </c>
      <c r="B94" s="8" t="s">
        <v>5</v>
      </c>
      <c r="C94" s="9" t="s">
        <v>51</v>
      </c>
      <c r="D94" s="10" t="s">
        <v>6</v>
      </c>
      <c r="E94" s="11"/>
      <c r="F94" s="11"/>
      <c r="G94" s="11"/>
      <c r="H94" s="11"/>
      <c r="I94" s="11"/>
      <c r="J94" s="11"/>
      <c r="K94" s="12"/>
      <c r="L94" s="10" t="s">
        <v>7</v>
      </c>
      <c r="M94" s="12"/>
      <c r="N94" s="9" t="s">
        <v>8</v>
      </c>
      <c r="O94" s="13" t="s">
        <v>9</v>
      </c>
      <c r="P94" s="13"/>
      <c r="Q94" s="13"/>
      <c r="R94" s="14" t="s">
        <v>10</v>
      </c>
    </row>
    <row r="95" spans="1:18" x14ac:dyDescent="0.3">
      <c r="A95" s="15"/>
      <c r="B95" s="15"/>
      <c r="C95" s="16"/>
      <c r="D95" s="10" t="s">
        <v>11</v>
      </c>
      <c r="E95" s="11"/>
      <c r="F95" s="11"/>
      <c r="G95" s="12"/>
      <c r="H95" s="13" t="s">
        <v>52</v>
      </c>
      <c r="I95" s="13"/>
      <c r="J95" s="13"/>
      <c r="K95" s="13"/>
      <c r="L95" s="17"/>
      <c r="M95" s="18"/>
      <c r="N95" s="16"/>
      <c r="O95" s="13"/>
      <c r="P95" s="13"/>
      <c r="Q95" s="13"/>
      <c r="R95" s="14"/>
    </row>
    <row r="96" spans="1:18" x14ac:dyDescent="0.3">
      <c r="A96" s="15"/>
      <c r="B96" s="15"/>
      <c r="C96" s="16"/>
      <c r="D96" s="9" t="s">
        <v>12</v>
      </c>
      <c r="E96" s="9" t="s">
        <v>13</v>
      </c>
      <c r="F96" s="9" t="s">
        <v>14</v>
      </c>
      <c r="G96" s="9" t="s">
        <v>15</v>
      </c>
      <c r="H96" s="8" t="s">
        <v>16</v>
      </c>
      <c r="I96" s="8" t="s">
        <v>17</v>
      </c>
      <c r="J96" s="9" t="s">
        <v>18</v>
      </c>
      <c r="K96" s="9" t="s">
        <v>15</v>
      </c>
      <c r="L96" s="9" t="s">
        <v>19</v>
      </c>
      <c r="M96" s="10" t="s">
        <v>20</v>
      </c>
      <c r="N96" s="16"/>
      <c r="O96" s="13"/>
      <c r="P96" s="13"/>
      <c r="Q96" s="13"/>
      <c r="R96" s="14"/>
    </row>
    <row r="97" spans="1:21" x14ac:dyDescent="0.3">
      <c r="A97" s="15"/>
      <c r="B97" s="15"/>
      <c r="C97" s="16"/>
      <c r="D97" s="16"/>
      <c r="E97" s="16"/>
      <c r="F97" s="16"/>
      <c r="G97" s="16"/>
      <c r="H97" s="15"/>
      <c r="I97" s="15"/>
      <c r="J97" s="16"/>
      <c r="K97" s="16"/>
      <c r="L97" s="16"/>
      <c r="M97" s="19"/>
      <c r="N97" s="16"/>
      <c r="O97" s="13" t="s">
        <v>21</v>
      </c>
      <c r="P97" s="13" t="s">
        <v>22</v>
      </c>
      <c r="Q97" s="13" t="s">
        <v>23</v>
      </c>
      <c r="R97" s="14"/>
    </row>
    <row r="98" spans="1:21" x14ac:dyDescent="0.3">
      <c r="A98" s="20"/>
      <c r="B98" s="20"/>
      <c r="C98" s="21"/>
      <c r="D98" s="21"/>
      <c r="E98" s="21"/>
      <c r="F98" s="21"/>
      <c r="G98" s="21"/>
      <c r="H98" s="20"/>
      <c r="I98" s="20"/>
      <c r="J98" s="21"/>
      <c r="K98" s="21"/>
      <c r="L98" s="21"/>
      <c r="M98" s="17"/>
      <c r="N98" s="21"/>
      <c r="O98" s="13"/>
      <c r="P98" s="13"/>
      <c r="Q98" s="13"/>
      <c r="R98" s="14"/>
    </row>
    <row r="99" spans="1:21" ht="14.5" thickBot="1" x14ac:dyDescent="0.35">
      <c r="A99" s="22">
        <v>1</v>
      </c>
      <c r="B99" s="22">
        <v>2</v>
      </c>
      <c r="C99" s="22">
        <v>3</v>
      </c>
      <c r="D99" s="22">
        <v>4</v>
      </c>
      <c r="E99" s="22">
        <v>5</v>
      </c>
      <c r="F99" s="22">
        <v>6</v>
      </c>
      <c r="G99" s="22">
        <v>7</v>
      </c>
      <c r="H99" s="22">
        <v>8</v>
      </c>
      <c r="I99" s="22">
        <v>9</v>
      </c>
      <c r="J99" s="22">
        <v>10</v>
      </c>
      <c r="K99" s="22">
        <v>11</v>
      </c>
      <c r="L99" s="22">
        <v>12</v>
      </c>
      <c r="M99" s="22">
        <v>13</v>
      </c>
      <c r="N99" s="22">
        <v>14</v>
      </c>
      <c r="O99" s="22">
        <v>15</v>
      </c>
      <c r="P99" s="22">
        <v>16</v>
      </c>
      <c r="Q99" s="22">
        <v>17</v>
      </c>
      <c r="R99" s="22">
        <v>18</v>
      </c>
    </row>
    <row r="100" spans="1:21" ht="22" customHeight="1" thickTop="1" x14ac:dyDescent="0.3">
      <c r="A100" s="24">
        <v>1</v>
      </c>
      <c r="B100" s="25" t="s">
        <v>24</v>
      </c>
      <c r="C100" s="26">
        <f>K69</f>
        <v>1680.2</v>
      </c>
      <c r="D100" s="26">
        <v>0</v>
      </c>
      <c r="E100" s="26">
        <v>0</v>
      </c>
      <c r="F100" s="26">
        <v>0</v>
      </c>
      <c r="G100" s="28">
        <f>C100+E100-F100</f>
        <v>1680.2</v>
      </c>
      <c r="H100" s="29">
        <v>65.2</v>
      </c>
      <c r="I100" s="30">
        <v>1018</v>
      </c>
      <c r="J100" s="30">
        <v>597</v>
      </c>
      <c r="K100" s="28">
        <f>SUM(H100:J100)</f>
        <v>1680.2</v>
      </c>
      <c r="L100" s="75">
        <v>539.54</v>
      </c>
      <c r="M100" s="33">
        <f>SUM(L100/I100)</f>
        <v>0.52999999999999992</v>
      </c>
      <c r="N100" s="34" t="s">
        <v>25</v>
      </c>
      <c r="O100" s="26">
        <v>10500</v>
      </c>
      <c r="P100" s="26">
        <v>2425</v>
      </c>
      <c r="Q100" s="35">
        <v>0</v>
      </c>
      <c r="R100" s="36"/>
      <c r="U100" s="4">
        <f t="shared" ref="U100:U109" si="11">O100*L100</f>
        <v>5665170</v>
      </c>
    </row>
    <row r="101" spans="1:21" ht="22" customHeight="1" x14ac:dyDescent="0.3">
      <c r="A101" s="37">
        <v>2</v>
      </c>
      <c r="B101" s="38" t="s">
        <v>26</v>
      </c>
      <c r="C101" s="39">
        <f>K70</f>
        <v>844</v>
      </c>
      <c r="D101" s="39">
        <v>0</v>
      </c>
      <c r="E101" s="39">
        <v>0</v>
      </c>
      <c r="F101" s="39">
        <v>0</v>
      </c>
      <c r="G101" s="40">
        <f>C101+E101-F101</f>
        <v>844</v>
      </c>
      <c r="H101" s="39">
        <v>274</v>
      </c>
      <c r="I101" s="39">
        <v>570</v>
      </c>
      <c r="J101" s="39">
        <v>0</v>
      </c>
      <c r="K101" s="40">
        <f>SUM(H101:J101)</f>
        <v>844</v>
      </c>
      <c r="L101" s="52">
        <v>222.3</v>
      </c>
      <c r="M101" s="42">
        <f>SUM(L101/I101)</f>
        <v>0.39</v>
      </c>
      <c r="N101" s="43" t="s">
        <v>25</v>
      </c>
      <c r="O101" s="39">
        <v>10500</v>
      </c>
      <c r="P101" s="39">
        <v>1180</v>
      </c>
      <c r="Q101" s="44">
        <v>0</v>
      </c>
      <c r="R101" s="45"/>
      <c r="U101" s="4">
        <f t="shared" si="11"/>
        <v>2334150</v>
      </c>
    </row>
    <row r="102" spans="1:21" ht="22" customHeight="1" x14ac:dyDescent="0.3">
      <c r="A102" s="37">
        <v>3</v>
      </c>
      <c r="B102" s="38" t="s">
        <v>27</v>
      </c>
      <c r="C102" s="39">
        <f t="shared" ref="C102:C109" si="12">K71</f>
        <v>0</v>
      </c>
      <c r="D102" s="39">
        <v>0</v>
      </c>
      <c r="E102" s="39">
        <v>0</v>
      </c>
      <c r="F102" s="39">
        <v>0</v>
      </c>
      <c r="G102" s="40">
        <f t="shared" ref="G102:G109" si="13">C102+E102-F102</f>
        <v>0</v>
      </c>
      <c r="H102" s="46">
        <v>0</v>
      </c>
      <c r="I102" s="46">
        <v>0</v>
      </c>
      <c r="J102" s="46">
        <v>0</v>
      </c>
      <c r="K102" s="40">
        <f t="shared" ref="K102:K109" si="14">SUM(H102:J102)</f>
        <v>0</v>
      </c>
      <c r="L102" s="46">
        <v>0</v>
      </c>
      <c r="M102" s="47">
        <v>0</v>
      </c>
      <c r="N102" s="48" t="s">
        <v>28</v>
      </c>
      <c r="O102" s="39">
        <v>0</v>
      </c>
      <c r="P102" s="39">
        <v>0</v>
      </c>
      <c r="Q102" s="44">
        <v>0</v>
      </c>
      <c r="R102" s="45"/>
    </row>
    <row r="103" spans="1:21" ht="22" customHeight="1" x14ac:dyDescent="0.3">
      <c r="A103" s="37">
        <v>4</v>
      </c>
      <c r="B103" s="38" t="s">
        <v>29</v>
      </c>
      <c r="C103" s="46">
        <f t="shared" si="12"/>
        <v>0</v>
      </c>
      <c r="D103" s="39">
        <v>0</v>
      </c>
      <c r="E103" s="39">
        <v>0</v>
      </c>
      <c r="F103" s="39">
        <v>0</v>
      </c>
      <c r="G103" s="40">
        <f t="shared" si="13"/>
        <v>0</v>
      </c>
      <c r="H103" s="46">
        <v>0</v>
      </c>
      <c r="I103" s="46">
        <v>0</v>
      </c>
      <c r="J103" s="46">
        <v>0</v>
      </c>
      <c r="K103" s="40">
        <f t="shared" si="14"/>
        <v>0</v>
      </c>
      <c r="L103" s="46">
        <v>0</v>
      </c>
      <c r="M103" s="47">
        <v>0</v>
      </c>
      <c r="N103" s="49" t="s">
        <v>28</v>
      </c>
      <c r="O103" s="39">
        <v>0</v>
      </c>
      <c r="P103" s="39">
        <v>0</v>
      </c>
      <c r="Q103" s="44">
        <v>0</v>
      </c>
      <c r="R103" s="45"/>
      <c r="U103" s="4">
        <f t="shared" si="11"/>
        <v>0</v>
      </c>
    </row>
    <row r="104" spans="1:21" ht="22" customHeight="1" x14ac:dyDescent="0.3">
      <c r="A104" s="37">
        <v>5</v>
      </c>
      <c r="B104" s="38" t="s">
        <v>30</v>
      </c>
      <c r="C104" s="39">
        <f t="shared" si="12"/>
        <v>20</v>
      </c>
      <c r="D104" s="39">
        <v>0</v>
      </c>
      <c r="E104" s="39">
        <v>0</v>
      </c>
      <c r="F104" s="39">
        <v>0</v>
      </c>
      <c r="G104" s="40">
        <f t="shared" si="13"/>
        <v>20</v>
      </c>
      <c r="H104" s="50">
        <v>15</v>
      </c>
      <c r="I104" s="51">
        <v>5</v>
      </c>
      <c r="J104" s="50">
        <v>0</v>
      </c>
      <c r="K104" s="40">
        <f t="shared" si="14"/>
        <v>20</v>
      </c>
      <c r="L104" s="39">
        <v>0</v>
      </c>
      <c r="M104" s="52">
        <v>0</v>
      </c>
      <c r="N104" s="48" t="s">
        <v>31</v>
      </c>
      <c r="O104" s="39">
        <v>0</v>
      </c>
      <c r="P104" s="39">
        <v>17</v>
      </c>
      <c r="Q104" s="44">
        <v>0</v>
      </c>
      <c r="R104" s="45"/>
      <c r="U104" s="4">
        <f t="shared" si="11"/>
        <v>0</v>
      </c>
    </row>
    <row r="105" spans="1:21" ht="22" customHeight="1" x14ac:dyDescent="0.3">
      <c r="A105" s="37">
        <v>6</v>
      </c>
      <c r="B105" s="38" t="s">
        <v>32</v>
      </c>
      <c r="C105" s="39">
        <f t="shared" si="12"/>
        <v>1449</v>
      </c>
      <c r="D105" s="39">
        <v>0</v>
      </c>
      <c r="E105" s="39">
        <v>0</v>
      </c>
      <c r="F105" s="39">
        <v>0</v>
      </c>
      <c r="G105" s="40">
        <f t="shared" si="13"/>
        <v>1449</v>
      </c>
      <c r="H105" s="39">
        <v>0</v>
      </c>
      <c r="I105" s="39">
        <v>1229</v>
      </c>
      <c r="J105" s="39">
        <v>220</v>
      </c>
      <c r="K105" s="40">
        <f t="shared" si="14"/>
        <v>1449</v>
      </c>
      <c r="L105" s="52">
        <v>116767</v>
      </c>
      <c r="M105" s="52">
        <f>SUM(L105/I105)</f>
        <v>95.009764035801467</v>
      </c>
      <c r="N105" s="48" t="s">
        <v>28</v>
      </c>
      <c r="O105" s="39">
        <v>135500</v>
      </c>
      <c r="P105" s="39">
        <v>1791</v>
      </c>
      <c r="Q105" s="44">
        <v>0</v>
      </c>
      <c r="R105" s="45"/>
      <c r="U105" s="4">
        <f t="shared" si="11"/>
        <v>15821928500</v>
      </c>
    </row>
    <row r="106" spans="1:21" ht="22" customHeight="1" x14ac:dyDescent="0.3">
      <c r="A106" s="37">
        <v>7</v>
      </c>
      <c r="B106" s="38" t="s">
        <v>33</v>
      </c>
      <c r="C106" s="39">
        <f t="shared" si="12"/>
        <v>103</v>
      </c>
      <c r="D106" s="39">
        <v>0</v>
      </c>
      <c r="E106" s="39">
        <v>0</v>
      </c>
      <c r="F106" s="39">
        <v>0</v>
      </c>
      <c r="G106" s="40">
        <f t="shared" si="13"/>
        <v>103</v>
      </c>
      <c r="H106" s="46">
        <v>0</v>
      </c>
      <c r="I106" s="39">
        <v>80</v>
      </c>
      <c r="J106" s="39">
        <v>23</v>
      </c>
      <c r="K106" s="40">
        <f t="shared" si="14"/>
        <v>103</v>
      </c>
      <c r="L106" s="39">
        <v>0</v>
      </c>
      <c r="M106" s="52">
        <f>L106/I106</f>
        <v>0</v>
      </c>
      <c r="N106" s="48" t="s">
        <v>34</v>
      </c>
      <c r="O106" s="39">
        <v>0</v>
      </c>
      <c r="P106" s="39">
        <v>34</v>
      </c>
      <c r="Q106" s="44">
        <v>0</v>
      </c>
      <c r="R106" s="45"/>
      <c r="U106" s="4">
        <f t="shared" si="11"/>
        <v>0</v>
      </c>
    </row>
    <row r="107" spans="1:21" ht="22" customHeight="1" x14ac:dyDescent="0.3">
      <c r="A107" s="37">
        <v>8</v>
      </c>
      <c r="B107" s="38" t="s">
        <v>35</v>
      </c>
      <c r="C107" s="53">
        <f t="shared" si="12"/>
        <v>10</v>
      </c>
      <c r="D107" s="39">
        <v>0</v>
      </c>
      <c r="E107" s="39">
        <v>0</v>
      </c>
      <c r="F107" s="39">
        <v>0</v>
      </c>
      <c r="G107" s="40">
        <f t="shared" si="13"/>
        <v>10</v>
      </c>
      <c r="H107" s="39">
        <v>6</v>
      </c>
      <c r="I107" s="39">
        <v>4</v>
      </c>
      <c r="J107" s="46">
        <v>0</v>
      </c>
      <c r="K107" s="40">
        <f t="shared" si="14"/>
        <v>10</v>
      </c>
      <c r="L107" s="39">
        <v>0</v>
      </c>
      <c r="M107" s="52">
        <v>0</v>
      </c>
      <c r="N107" s="48" t="s">
        <v>36</v>
      </c>
      <c r="O107" s="39">
        <v>0</v>
      </c>
      <c r="P107" s="39">
        <v>24</v>
      </c>
      <c r="Q107" s="44">
        <v>0</v>
      </c>
      <c r="R107" s="45"/>
      <c r="U107" s="4">
        <f t="shared" si="11"/>
        <v>0</v>
      </c>
    </row>
    <row r="108" spans="1:21" ht="22" customHeight="1" x14ac:dyDescent="0.3">
      <c r="A108" s="37">
        <v>9</v>
      </c>
      <c r="B108" s="38" t="s">
        <v>37</v>
      </c>
      <c r="C108" s="39">
        <f t="shared" si="12"/>
        <v>19</v>
      </c>
      <c r="D108" s="39">
        <v>0</v>
      </c>
      <c r="E108" s="39">
        <v>0</v>
      </c>
      <c r="F108" s="39">
        <v>0</v>
      </c>
      <c r="G108" s="40">
        <f t="shared" si="13"/>
        <v>19</v>
      </c>
      <c r="H108" s="39">
        <v>19</v>
      </c>
      <c r="I108" s="46">
        <v>0</v>
      </c>
      <c r="J108" s="46">
        <v>0</v>
      </c>
      <c r="K108" s="40">
        <f t="shared" si="14"/>
        <v>19</v>
      </c>
      <c r="L108" s="39">
        <v>0</v>
      </c>
      <c r="M108" s="52">
        <v>0</v>
      </c>
      <c r="N108" s="48" t="s">
        <v>34</v>
      </c>
      <c r="O108" s="39">
        <v>0</v>
      </c>
      <c r="P108" s="39">
        <v>87</v>
      </c>
      <c r="Q108" s="44">
        <v>0</v>
      </c>
      <c r="R108" s="45"/>
      <c r="U108" s="4">
        <f t="shared" si="11"/>
        <v>0</v>
      </c>
    </row>
    <row r="109" spans="1:21" ht="22" customHeight="1" x14ac:dyDescent="0.3">
      <c r="A109" s="37">
        <v>10</v>
      </c>
      <c r="B109" s="96" t="s">
        <v>38</v>
      </c>
      <c r="C109" s="39">
        <f t="shared" si="12"/>
        <v>33</v>
      </c>
      <c r="D109" s="82">
        <v>0</v>
      </c>
      <c r="E109" s="82">
        <v>0</v>
      </c>
      <c r="F109" s="82">
        <v>0</v>
      </c>
      <c r="G109" s="83">
        <f t="shared" si="13"/>
        <v>33</v>
      </c>
      <c r="H109" s="97">
        <v>0</v>
      </c>
      <c r="I109" s="82">
        <v>33</v>
      </c>
      <c r="J109" s="97">
        <v>0</v>
      </c>
      <c r="K109" s="83">
        <f t="shared" si="14"/>
        <v>33</v>
      </c>
      <c r="L109" s="84">
        <v>4224.33</v>
      </c>
      <c r="M109" s="84">
        <f>SUM(L109/I109)</f>
        <v>128.01</v>
      </c>
      <c r="N109" s="85" t="s">
        <v>44</v>
      </c>
      <c r="O109" s="82">
        <v>10000</v>
      </c>
      <c r="P109" s="82">
        <v>69</v>
      </c>
      <c r="Q109" s="86">
        <v>0</v>
      </c>
      <c r="R109" s="87"/>
      <c r="U109" s="4">
        <f t="shared" si="11"/>
        <v>42243300</v>
      </c>
    </row>
    <row r="110" spans="1:21" ht="22" customHeight="1" x14ac:dyDescent="0.3">
      <c r="A110" s="91">
        <v>11</v>
      </c>
      <c r="B110" s="56" t="s">
        <v>39</v>
      </c>
      <c r="C110" s="57">
        <f>K79</f>
        <v>65.2</v>
      </c>
      <c r="D110" s="57">
        <v>0</v>
      </c>
      <c r="E110" s="57">
        <v>0</v>
      </c>
      <c r="F110" s="57">
        <v>0</v>
      </c>
      <c r="G110" s="59">
        <f>C110+E110-F110</f>
        <v>65.2</v>
      </c>
      <c r="H110" s="57">
        <v>65.2</v>
      </c>
      <c r="I110" s="58">
        <v>0</v>
      </c>
      <c r="J110" s="58">
        <v>0</v>
      </c>
      <c r="K110" s="59">
        <f>SUM(H110:J110)</f>
        <v>65.2</v>
      </c>
      <c r="L110" s="57">
        <v>0</v>
      </c>
      <c r="M110" s="93">
        <v>0</v>
      </c>
      <c r="N110" s="94" t="s">
        <v>25</v>
      </c>
      <c r="O110" s="57">
        <v>10500</v>
      </c>
      <c r="P110" s="58">
        <v>0</v>
      </c>
      <c r="Q110" s="98"/>
      <c r="R110" s="99"/>
      <c r="U110" s="4" t="e">
        <f>#REF!*#REF!</f>
        <v>#REF!</v>
      </c>
    </row>
    <row r="111" spans="1:21" x14ac:dyDescent="0.3">
      <c r="A111" s="3" t="s">
        <v>53</v>
      </c>
      <c r="L111" s="100"/>
    </row>
    <row r="112" spans="1:21" x14ac:dyDescent="0.3">
      <c r="N112" s="88"/>
    </row>
    <row r="113" spans="1:18" x14ac:dyDescent="0.3">
      <c r="N113" s="88"/>
    </row>
    <row r="115" spans="1:18" x14ac:dyDescent="0.3">
      <c r="N115" s="88"/>
    </row>
    <row r="116" spans="1:18" x14ac:dyDescent="0.3">
      <c r="N116" s="88"/>
    </row>
    <row r="117" spans="1:18" x14ac:dyDescent="0.3">
      <c r="N117" s="88"/>
    </row>
    <row r="118" spans="1:18" x14ac:dyDescent="0.3">
      <c r="N118" s="88"/>
    </row>
    <row r="119" spans="1:18" x14ac:dyDescent="0.3">
      <c r="N119" s="88"/>
    </row>
    <row r="120" spans="1:18" x14ac:dyDescent="0.3">
      <c r="N120" s="88"/>
    </row>
    <row r="121" spans="1:18" x14ac:dyDescent="0.3">
      <c r="N121" s="88"/>
    </row>
    <row r="122" spans="1:18" x14ac:dyDescent="0.3">
      <c r="A122" s="1" t="s">
        <v>0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3">
      <c r="A123" s="1" t="s">
        <v>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3">
      <c r="A124" s="5" t="s">
        <v>40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x14ac:dyDescent="0.3">
      <c r="O125" s="101"/>
    </row>
    <row r="126" spans="1:18" x14ac:dyDescent="0.3">
      <c r="B126" s="101" t="s">
        <v>3</v>
      </c>
    </row>
    <row r="127" spans="1:18" ht="14.15" customHeight="1" x14ac:dyDescent="0.3">
      <c r="A127" s="8" t="s">
        <v>4</v>
      </c>
      <c r="B127" s="8" t="s">
        <v>5</v>
      </c>
      <c r="C127" s="9" t="s">
        <v>54</v>
      </c>
      <c r="D127" s="10" t="s">
        <v>6</v>
      </c>
      <c r="E127" s="11"/>
      <c r="F127" s="11"/>
      <c r="G127" s="11"/>
      <c r="H127" s="11"/>
      <c r="I127" s="11"/>
      <c r="J127" s="11"/>
      <c r="K127" s="12"/>
      <c r="L127" s="10" t="s">
        <v>7</v>
      </c>
      <c r="M127" s="12"/>
      <c r="N127" s="9" t="s">
        <v>8</v>
      </c>
      <c r="O127" s="13" t="s">
        <v>9</v>
      </c>
      <c r="P127" s="13"/>
      <c r="Q127" s="13"/>
      <c r="R127" s="14" t="s">
        <v>10</v>
      </c>
    </row>
    <row r="128" spans="1:18" ht="14.15" customHeight="1" x14ac:dyDescent="0.3">
      <c r="A128" s="15"/>
      <c r="B128" s="15"/>
      <c r="C128" s="16"/>
      <c r="D128" s="10" t="s">
        <v>11</v>
      </c>
      <c r="E128" s="11"/>
      <c r="F128" s="11"/>
      <c r="G128" s="12"/>
      <c r="H128" s="13" t="s">
        <v>52</v>
      </c>
      <c r="I128" s="13"/>
      <c r="J128" s="13"/>
      <c r="K128" s="13"/>
      <c r="L128" s="17"/>
      <c r="M128" s="18"/>
      <c r="N128" s="16"/>
      <c r="O128" s="13"/>
      <c r="P128" s="13"/>
      <c r="Q128" s="13"/>
      <c r="R128" s="14"/>
    </row>
    <row r="129" spans="1:21" x14ac:dyDescent="0.3">
      <c r="A129" s="15"/>
      <c r="B129" s="15"/>
      <c r="C129" s="16"/>
      <c r="D129" s="9" t="s">
        <v>12</v>
      </c>
      <c r="E129" s="9" t="s">
        <v>13</v>
      </c>
      <c r="F129" s="9" t="s">
        <v>14</v>
      </c>
      <c r="G129" s="9" t="s">
        <v>15</v>
      </c>
      <c r="H129" s="8" t="s">
        <v>16</v>
      </c>
      <c r="I129" s="8" t="s">
        <v>17</v>
      </c>
      <c r="J129" s="9" t="s">
        <v>18</v>
      </c>
      <c r="K129" s="9" t="s">
        <v>15</v>
      </c>
      <c r="L129" s="9" t="s">
        <v>19</v>
      </c>
      <c r="M129" s="10" t="s">
        <v>20</v>
      </c>
      <c r="N129" s="16"/>
      <c r="O129" s="13"/>
      <c r="P129" s="13"/>
      <c r="Q129" s="13"/>
      <c r="R129" s="14"/>
    </row>
    <row r="130" spans="1:21" x14ac:dyDescent="0.3">
      <c r="A130" s="15"/>
      <c r="B130" s="15"/>
      <c r="C130" s="16"/>
      <c r="D130" s="16"/>
      <c r="E130" s="16"/>
      <c r="F130" s="16"/>
      <c r="G130" s="16"/>
      <c r="H130" s="15"/>
      <c r="I130" s="15"/>
      <c r="J130" s="16"/>
      <c r="K130" s="16"/>
      <c r="L130" s="16"/>
      <c r="M130" s="19"/>
      <c r="N130" s="16"/>
      <c r="O130" s="13" t="s">
        <v>21</v>
      </c>
      <c r="P130" s="13" t="s">
        <v>22</v>
      </c>
      <c r="Q130" s="13" t="s">
        <v>23</v>
      </c>
      <c r="R130" s="14"/>
    </row>
    <row r="131" spans="1:21" x14ac:dyDescent="0.3">
      <c r="A131" s="20"/>
      <c r="B131" s="20"/>
      <c r="C131" s="21"/>
      <c r="D131" s="21"/>
      <c r="E131" s="21"/>
      <c r="F131" s="21"/>
      <c r="G131" s="21"/>
      <c r="H131" s="20"/>
      <c r="I131" s="20"/>
      <c r="J131" s="21"/>
      <c r="K131" s="21"/>
      <c r="L131" s="21"/>
      <c r="M131" s="17"/>
      <c r="N131" s="21"/>
      <c r="O131" s="13"/>
      <c r="P131" s="13"/>
      <c r="Q131" s="13"/>
      <c r="R131" s="14"/>
    </row>
    <row r="132" spans="1:21" ht="14.5" thickBot="1" x14ac:dyDescent="0.35">
      <c r="A132" s="22">
        <v>1</v>
      </c>
      <c r="B132" s="22">
        <v>2</v>
      </c>
      <c r="C132" s="22">
        <v>3</v>
      </c>
      <c r="D132" s="22">
        <v>4</v>
      </c>
      <c r="E132" s="22">
        <v>5</v>
      </c>
      <c r="F132" s="22">
        <v>6</v>
      </c>
      <c r="G132" s="22">
        <v>7</v>
      </c>
      <c r="H132" s="22">
        <v>8</v>
      </c>
      <c r="I132" s="22">
        <v>9</v>
      </c>
      <c r="J132" s="22">
        <v>10</v>
      </c>
      <c r="K132" s="22">
        <v>11</v>
      </c>
      <c r="L132" s="22">
        <v>12</v>
      </c>
      <c r="M132" s="22">
        <v>13</v>
      </c>
      <c r="N132" s="22">
        <v>14</v>
      </c>
      <c r="O132" s="102">
        <v>15</v>
      </c>
      <c r="P132" s="22">
        <v>16</v>
      </c>
      <c r="Q132" s="22">
        <v>17</v>
      </c>
      <c r="R132" s="22">
        <v>18</v>
      </c>
    </row>
    <row r="133" spans="1:21" ht="22" customHeight="1" thickTop="1" x14ac:dyDescent="0.3">
      <c r="A133" s="24">
        <v>1</v>
      </c>
      <c r="B133" s="25" t="s">
        <v>24</v>
      </c>
      <c r="C133" s="26">
        <v>1680</v>
      </c>
      <c r="D133" s="103">
        <f t="shared" ref="D133:F143" si="15">D11+D39+D69+D100</f>
        <v>0</v>
      </c>
      <c r="E133" s="103">
        <f t="shared" si="15"/>
        <v>0</v>
      </c>
      <c r="F133" s="103">
        <f t="shared" si="15"/>
        <v>0</v>
      </c>
      <c r="G133" s="104">
        <f>C133+E133-F133</f>
        <v>1680</v>
      </c>
      <c r="H133" s="105">
        <f t="shared" ref="H133:J142" si="16">H100</f>
        <v>65.2</v>
      </c>
      <c r="I133" s="106">
        <f t="shared" si="16"/>
        <v>1018</v>
      </c>
      <c r="J133" s="105">
        <f t="shared" si="16"/>
        <v>597</v>
      </c>
      <c r="K133" s="104">
        <f>SUM(H133:J133)</f>
        <v>1680.2</v>
      </c>
      <c r="L133" s="75">
        <f>L11+L39+L69+L100</f>
        <v>1954.56</v>
      </c>
      <c r="M133" s="33">
        <f>L133/I133</f>
        <v>1.92</v>
      </c>
      <c r="N133" s="34" t="s">
        <v>25</v>
      </c>
      <c r="O133" s="107">
        <f>ROUND(U133/L133, -2)</f>
        <v>10100</v>
      </c>
      <c r="P133" s="26">
        <f>P100</f>
        <v>2425</v>
      </c>
      <c r="Q133" s="35">
        <v>0</v>
      </c>
      <c r="R133" s="36"/>
      <c r="U133" s="4">
        <f>U11+U39+U69+U100</f>
        <v>19815370</v>
      </c>
    </row>
    <row r="134" spans="1:21" ht="22" customHeight="1" x14ac:dyDescent="0.3">
      <c r="A134" s="37">
        <v>2</v>
      </c>
      <c r="B134" s="38" t="s">
        <v>26</v>
      </c>
      <c r="C134" s="39">
        <v>844</v>
      </c>
      <c r="D134" s="108">
        <f t="shared" si="15"/>
        <v>0</v>
      </c>
      <c r="E134" s="108">
        <f t="shared" si="15"/>
        <v>0</v>
      </c>
      <c r="F134" s="108">
        <f t="shared" si="15"/>
        <v>0</v>
      </c>
      <c r="G134" s="40">
        <f>C134+E134-F134</f>
        <v>844</v>
      </c>
      <c r="H134" s="109">
        <f t="shared" si="16"/>
        <v>274</v>
      </c>
      <c r="I134" s="109">
        <f t="shared" si="16"/>
        <v>570</v>
      </c>
      <c r="J134" s="109">
        <f t="shared" si="16"/>
        <v>0</v>
      </c>
      <c r="K134" s="40">
        <f>SUM(H134:J134)</f>
        <v>844</v>
      </c>
      <c r="L134" s="52">
        <f t="shared" ref="L134:L143" si="17">L12+L40+L70+L101</f>
        <v>702.2</v>
      </c>
      <c r="M134" s="42">
        <f>L134/I134</f>
        <v>1.2319298245614037</v>
      </c>
      <c r="N134" s="43" t="s">
        <v>25</v>
      </c>
      <c r="O134" s="39">
        <f>ROUND(U134/L134, -2)</f>
        <v>10200</v>
      </c>
      <c r="P134" s="39">
        <f>P101</f>
        <v>1180</v>
      </c>
      <c r="Q134" s="44">
        <v>0</v>
      </c>
      <c r="R134" s="45"/>
      <c r="U134" s="4">
        <f>U12+U40+U70+U101</f>
        <v>7133150</v>
      </c>
    </row>
    <row r="135" spans="1:21" ht="22" customHeight="1" x14ac:dyDescent="0.3">
      <c r="A135" s="37">
        <v>3</v>
      </c>
      <c r="B135" s="38" t="s">
        <v>27</v>
      </c>
      <c r="C135" s="39">
        <v>0</v>
      </c>
      <c r="D135" s="108">
        <f t="shared" si="15"/>
        <v>0</v>
      </c>
      <c r="E135" s="108">
        <f t="shared" si="15"/>
        <v>0</v>
      </c>
      <c r="F135" s="108">
        <f t="shared" si="15"/>
        <v>0</v>
      </c>
      <c r="G135" s="40">
        <f t="shared" ref="G135:G142" si="18">C135+E135-F135</f>
        <v>0</v>
      </c>
      <c r="H135" s="39">
        <f t="shared" si="16"/>
        <v>0</v>
      </c>
      <c r="I135" s="39">
        <f t="shared" si="16"/>
        <v>0</v>
      </c>
      <c r="J135" s="39">
        <f t="shared" si="16"/>
        <v>0</v>
      </c>
      <c r="K135" s="40">
        <f t="shared" ref="K135:K142" si="19">SUM(H135:J135)</f>
        <v>0</v>
      </c>
      <c r="L135" s="52">
        <f t="shared" si="17"/>
        <v>0</v>
      </c>
      <c r="M135" s="42">
        <f>M71+M102</f>
        <v>0</v>
      </c>
      <c r="N135" s="48" t="s">
        <v>28</v>
      </c>
      <c r="O135" s="39">
        <v>0</v>
      </c>
      <c r="P135" s="39">
        <f t="shared" ref="P135:P142" si="20">P102</f>
        <v>0</v>
      </c>
      <c r="Q135" s="44">
        <v>0</v>
      </c>
      <c r="R135" s="45"/>
      <c r="U135" s="4">
        <f t="shared" ref="U135:U141" si="21">U12+U40+U71+U102</f>
        <v>2975000</v>
      </c>
    </row>
    <row r="136" spans="1:21" ht="22" customHeight="1" x14ac:dyDescent="0.3">
      <c r="A136" s="37">
        <v>4</v>
      </c>
      <c r="B136" s="38" t="s">
        <v>29</v>
      </c>
      <c r="C136" s="46">
        <v>0</v>
      </c>
      <c r="D136" s="108">
        <f t="shared" si="15"/>
        <v>0</v>
      </c>
      <c r="E136" s="108">
        <f t="shared" si="15"/>
        <v>0</v>
      </c>
      <c r="F136" s="108">
        <f t="shared" si="15"/>
        <v>0</v>
      </c>
      <c r="G136" s="40">
        <f t="shared" si="18"/>
        <v>0</v>
      </c>
      <c r="H136" s="39">
        <f t="shared" si="16"/>
        <v>0</v>
      </c>
      <c r="I136" s="39">
        <f t="shared" si="16"/>
        <v>0</v>
      </c>
      <c r="J136" s="39">
        <f t="shared" si="16"/>
        <v>0</v>
      </c>
      <c r="K136" s="40">
        <f t="shared" si="19"/>
        <v>0</v>
      </c>
      <c r="L136" s="52">
        <f t="shared" si="17"/>
        <v>0</v>
      </c>
      <c r="M136" s="42">
        <f>M72+M103</f>
        <v>0</v>
      </c>
      <c r="N136" s="49" t="s">
        <v>28</v>
      </c>
      <c r="O136" s="39">
        <v>0</v>
      </c>
      <c r="P136" s="39">
        <f t="shared" si="20"/>
        <v>0</v>
      </c>
      <c r="Q136" s="44">
        <v>0</v>
      </c>
      <c r="R136" s="45"/>
      <c r="U136" s="4">
        <f t="shared" si="21"/>
        <v>0</v>
      </c>
    </row>
    <row r="137" spans="1:21" ht="22" customHeight="1" x14ac:dyDescent="0.3">
      <c r="A137" s="37">
        <v>5</v>
      </c>
      <c r="B137" s="38" t="s">
        <v>30</v>
      </c>
      <c r="C137" s="39">
        <v>20</v>
      </c>
      <c r="D137" s="108">
        <f t="shared" si="15"/>
        <v>0</v>
      </c>
      <c r="E137" s="108">
        <f t="shared" si="15"/>
        <v>0</v>
      </c>
      <c r="F137" s="108">
        <f t="shared" si="15"/>
        <v>0</v>
      </c>
      <c r="G137" s="40">
        <f t="shared" si="18"/>
        <v>20</v>
      </c>
      <c r="H137" s="39">
        <f t="shared" si="16"/>
        <v>15</v>
      </c>
      <c r="I137" s="39">
        <f t="shared" si="16"/>
        <v>5</v>
      </c>
      <c r="J137" s="39">
        <f t="shared" si="16"/>
        <v>0</v>
      </c>
      <c r="K137" s="40">
        <f t="shared" si="19"/>
        <v>20</v>
      </c>
      <c r="L137" s="52">
        <f t="shared" si="17"/>
        <v>0</v>
      </c>
      <c r="M137" s="42">
        <f>L137/I137</f>
        <v>0</v>
      </c>
      <c r="N137" s="48" t="s">
        <v>31</v>
      </c>
      <c r="O137" s="39">
        <v>0</v>
      </c>
      <c r="P137" s="39">
        <f t="shared" si="20"/>
        <v>17</v>
      </c>
      <c r="Q137" s="44">
        <v>0</v>
      </c>
      <c r="R137" s="45"/>
      <c r="U137" s="4">
        <f t="shared" si="21"/>
        <v>0</v>
      </c>
    </row>
    <row r="138" spans="1:21" ht="22" customHeight="1" x14ac:dyDescent="0.3">
      <c r="A138" s="37">
        <v>6</v>
      </c>
      <c r="B138" s="38" t="s">
        <v>32</v>
      </c>
      <c r="C138" s="39">
        <v>1449</v>
      </c>
      <c r="D138" s="108">
        <f t="shared" si="15"/>
        <v>0</v>
      </c>
      <c r="E138" s="108">
        <f t="shared" si="15"/>
        <v>0</v>
      </c>
      <c r="F138" s="108">
        <f t="shared" si="15"/>
        <v>0</v>
      </c>
      <c r="G138" s="40">
        <f t="shared" si="18"/>
        <v>1449</v>
      </c>
      <c r="H138" s="39">
        <f t="shared" si="16"/>
        <v>0</v>
      </c>
      <c r="I138" s="39">
        <f t="shared" si="16"/>
        <v>1229</v>
      </c>
      <c r="J138" s="39">
        <f t="shared" si="16"/>
        <v>220</v>
      </c>
      <c r="K138" s="40">
        <f t="shared" si="19"/>
        <v>1449</v>
      </c>
      <c r="L138" s="52">
        <f t="shared" si="17"/>
        <v>488131</v>
      </c>
      <c r="M138" s="42">
        <f>L138/I138</f>
        <v>397.17737998372661</v>
      </c>
      <c r="N138" s="48" t="s">
        <v>28</v>
      </c>
      <c r="O138" s="39">
        <f>ROUND(U138/L138, -2)</f>
        <v>32400</v>
      </c>
      <c r="P138" s="39">
        <f t="shared" si="20"/>
        <v>1791</v>
      </c>
      <c r="Q138" s="44">
        <v>0</v>
      </c>
      <c r="R138" s="45"/>
      <c r="U138" s="4">
        <f t="shared" si="21"/>
        <v>15837438930</v>
      </c>
    </row>
    <row r="139" spans="1:21" ht="22" customHeight="1" x14ac:dyDescent="0.3">
      <c r="A139" s="37">
        <v>7</v>
      </c>
      <c r="B139" s="38" t="s">
        <v>33</v>
      </c>
      <c r="C139" s="39">
        <v>103</v>
      </c>
      <c r="D139" s="108">
        <f t="shared" si="15"/>
        <v>0</v>
      </c>
      <c r="E139" s="108">
        <f t="shared" si="15"/>
        <v>0</v>
      </c>
      <c r="F139" s="108">
        <f t="shared" si="15"/>
        <v>0</v>
      </c>
      <c r="G139" s="40">
        <f t="shared" si="18"/>
        <v>103</v>
      </c>
      <c r="H139" s="39">
        <f t="shared" si="16"/>
        <v>0</v>
      </c>
      <c r="I139" s="39">
        <f t="shared" si="16"/>
        <v>80</v>
      </c>
      <c r="J139" s="39">
        <f t="shared" si="16"/>
        <v>23</v>
      </c>
      <c r="K139" s="40">
        <f t="shared" si="19"/>
        <v>103</v>
      </c>
      <c r="L139" s="52">
        <f t="shared" si="17"/>
        <v>0</v>
      </c>
      <c r="M139" s="42">
        <f>L139/I139</f>
        <v>0</v>
      </c>
      <c r="N139" s="48" t="s">
        <v>34</v>
      </c>
      <c r="O139" s="39">
        <v>0</v>
      </c>
      <c r="P139" s="39">
        <f t="shared" si="20"/>
        <v>34</v>
      </c>
      <c r="Q139" s="44">
        <v>0</v>
      </c>
      <c r="R139" s="45"/>
      <c r="U139" s="4">
        <f t="shared" si="21"/>
        <v>30026760000</v>
      </c>
    </row>
    <row r="140" spans="1:21" ht="22" customHeight="1" x14ac:dyDescent="0.3">
      <c r="A140" s="37">
        <v>8</v>
      </c>
      <c r="B140" s="38" t="s">
        <v>35</v>
      </c>
      <c r="C140" s="53">
        <v>10</v>
      </c>
      <c r="D140" s="108">
        <f t="shared" si="15"/>
        <v>0</v>
      </c>
      <c r="E140" s="108">
        <f t="shared" si="15"/>
        <v>0</v>
      </c>
      <c r="F140" s="108">
        <f t="shared" si="15"/>
        <v>0</v>
      </c>
      <c r="G140" s="40">
        <f t="shared" si="18"/>
        <v>10</v>
      </c>
      <c r="H140" s="39">
        <f t="shared" si="16"/>
        <v>6</v>
      </c>
      <c r="I140" s="39">
        <f t="shared" si="16"/>
        <v>4</v>
      </c>
      <c r="J140" s="39">
        <f t="shared" si="16"/>
        <v>0</v>
      </c>
      <c r="K140" s="40">
        <f t="shared" si="19"/>
        <v>10</v>
      </c>
      <c r="L140" s="52">
        <f t="shared" si="17"/>
        <v>0</v>
      </c>
      <c r="M140" s="42">
        <f>L140/I140</f>
        <v>0</v>
      </c>
      <c r="N140" s="48" t="s">
        <v>36</v>
      </c>
      <c r="O140" s="39">
        <v>0</v>
      </c>
      <c r="P140" s="39">
        <f t="shared" si="20"/>
        <v>24</v>
      </c>
      <c r="Q140" s="44">
        <v>0</v>
      </c>
      <c r="R140" s="45"/>
      <c r="U140" s="4">
        <f t="shared" si="21"/>
        <v>0</v>
      </c>
    </row>
    <row r="141" spans="1:21" ht="22" customHeight="1" x14ac:dyDescent="0.3">
      <c r="A141" s="37">
        <v>9</v>
      </c>
      <c r="B141" s="38" t="s">
        <v>37</v>
      </c>
      <c r="C141" s="39">
        <v>19</v>
      </c>
      <c r="D141" s="108">
        <f t="shared" si="15"/>
        <v>0</v>
      </c>
      <c r="E141" s="108">
        <f t="shared" si="15"/>
        <v>0</v>
      </c>
      <c r="F141" s="108">
        <f t="shared" si="15"/>
        <v>0</v>
      </c>
      <c r="G141" s="40">
        <f t="shared" si="18"/>
        <v>19</v>
      </c>
      <c r="H141" s="39">
        <f t="shared" si="16"/>
        <v>19</v>
      </c>
      <c r="I141" s="39">
        <f t="shared" si="16"/>
        <v>0</v>
      </c>
      <c r="J141" s="39">
        <f t="shared" si="16"/>
        <v>0</v>
      </c>
      <c r="K141" s="40">
        <f t="shared" si="19"/>
        <v>19</v>
      </c>
      <c r="L141" s="52">
        <f t="shared" si="17"/>
        <v>0</v>
      </c>
      <c r="M141" s="42">
        <v>0</v>
      </c>
      <c r="N141" s="48" t="s">
        <v>34</v>
      </c>
      <c r="O141" s="39">
        <v>0</v>
      </c>
      <c r="P141" s="39">
        <f t="shared" si="20"/>
        <v>87</v>
      </c>
      <c r="Q141" s="44">
        <v>0</v>
      </c>
      <c r="R141" s="45"/>
      <c r="U141" s="4">
        <f t="shared" si="21"/>
        <v>0</v>
      </c>
    </row>
    <row r="142" spans="1:21" ht="22" customHeight="1" x14ac:dyDescent="0.3">
      <c r="A142" s="81">
        <v>10</v>
      </c>
      <c r="B142" s="96" t="s">
        <v>38</v>
      </c>
      <c r="C142" s="82">
        <v>33</v>
      </c>
      <c r="D142" s="108">
        <f t="shared" si="15"/>
        <v>0</v>
      </c>
      <c r="E142" s="108">
        <f t="shared" si="15"/>
        <v>0</v>
      </c>
      <c r="F142" s="108">
        <f t="shared" si="15"/>
        <v>0</v>
      </c>
      <c r="G142" s="83">
        <f t="shared" si="18"/>
        <v>33</v>
      </c>
      <c r="H142" s="39">
        <f t="shared" si="16"/>
        <v>0</v>
      </c>
      <c r="I142" s="39">
        <f t="shared" si="16"/>
        <v>33</v>
      </c>
      <c r="J142" s="39">
        <f t="shared" si="16"/>
        <v>0</v>
      </c>
      <c r="K142" s="83">
        <f t="shared" si="19"/>
        <v>33</v>
      </c>
      <c r="L142" s="52">
        <f t="shared" si="17"/>
        <v>16765.03</v>
      </c>
      <c r="M142" s="110">
        <f>L142/I142</f>
        <v>508.03121212121209</v>
      </c>
      <c r="N142" s="85" t="s">
        <v>44</v>
      </c>
      <c r="O142" s="82" t="e">
        <f>ROUND(U142/L142, -2)</f>
        <v>#VALUE!</v>
      </c>
      <c r="P142" s="39">
        <f t="shared" si="20"/>
        <v>69</v>
      </c>
      <c r="Q142" s="86">
        <v>0</v>
      </c>
      <c r="R142" s="87"/>
      <c r="U142" s="4" t="s">
        <v>55</v>
      </c>
    </row>
    <row r="143" spans="1:21" ht="22" customHeight="1" x14ac:dyDescent="0.3">
      <c r="A143" s="55">
        <v>11</v>
      </c>
      <c r="B143" s="56" t="s">
        <v>39</v>
      </c>
      <c r="C143" s="58">
        <v>0</v>
      </c>
      <c r="D143" s="57">
        <f t="shared" si="15"/>
        <v>0</v>
      </c>
      <c r="E143" s="57">
        <f t="shared" si="15"/>
        <v>65.2</v>
      </c>
      <c r="F143" s="57">
        <f t="shared" si="15"/>
        <v>0</v>
      </c>
      <c r="G143" s="59">
        <f>C143+E143-F143</f>
        <v>65.2</v>
      </c>
      <c r="H143" s="111">
        <v>65.2</v>
      </c>
      <c r="I143" s="112">
        <v>0</v>
      </c>
      <c r="J143" s="112">
        <v>0</v>
      </c>
      <c r="K143" s="59">
        <f>SUM(H143:J143)</f>
        <v>65.2</v>
      </c>
      <c r="L143" s="62">
        <f t="shared" si="17"/>
        <v>0</v>
      </c>
      <c r="M143" s="93">
        <v>0</v>
      </c>
      <c r="N143" s="94" t="s">
        <v>25</v>
      </c>
      <c r="O143" s="58"/>
      <c r="P143" s="58"/>
      <c r="Q143" s="64"/>
      <c r="R143" s="65"/>
    </row>
    <row r="145" spans="15:15" x14ac:dyDescent="0.3">
      <c r="O145" s="3" t="s">
        <v>56</v>
      </c>
    </row>
    <row r="148" spans="15:15" x14ac:dyDescent="0.3">
      <c r="O148" s="3" t="s">
        <v>57</v>
      </c>
    </row>
  </sheetData>
  <mergeCells count="132">
    <mergeCell ref="P130:P131"/>
    <mergeCell ref="Q130:Q131"/>
    <mergeCell ref="I129:I131"/>
    <mergeCell ref="J129:J131"/>
    <mergeCell ref="K129:K131"/>
    <mergeCell ref="L129:L131"/>
    <mergeCell ref="M129:M131"/>
    <mergeCell ref="O130:O131"/>
    <mergeCell ref="N127:N131"/>
    <mergeCell ref="O127:Q129"/>
    <mergeCell ref="R127:R131"/>
    <mergeCell ref="D128:G128"/>
    <mergeCell ref="H128:K128"/>
    <mergeCell ref="D129:D131"/>
    <mergeCell ref="E129:E131"/>
    <mergeCell ref="F129:F131"/>
    <mergeCell ref="G129:G131"/>
    <mergeCell ref="H129:H131"/>
    <mergeCell ref="P97:P98"/>
    <mergeCell ref="Q97:Q98"/>
    <mergeCell ref="A122:R122"/>
    <mergeCell ref="A123:R123"/>
    <mergeCell ref="A124:R124"/>
    <mergeCell ref="A127:A131"/>
    <mergeCell ref="B127:B131"/>
    <mergeCell ref="C127:C131"/>
    <mergeCell ref="D127:K127"/>
    <mergeCell ref="L127:M128"/>
    <mergeCell ref="I96:I98"/>
    <mergeCell ref="J96:J98"/>
    <mergeCell ref="K96:K98"/>
    <mergeCell ref="L96:L98"/>
    <mergeCell ref="M96:M98"/>
    <mergeCell ref="O97:O98"/>
    <mergeCell ref="N94:N98"/>
    <mergeCell ref="O94:Q96"/>
    <mergeCell ref="R94:R98"/>
    <mergeCell ref="D95:G95"/>
    <mergeCell ref="H95:K95"/>
    <mergeCell ref="D96:D98"/>
    <mergeCell ref="E96:E98"/>
    <mergeCell ref="F96:F98"/>
    <mergeCell ref="G96:G98"/>
    <mergeCell ref="H96:H98"/>
    <mergeCell ref="P66:P67"/>
    <mergeCell ref="Q66:Q67"/>
    <mergeCell ref="A90:R90"/>
    <mergeCell ref="A91:R91"/>
    <mergeCell ref="A92:R92"/>
    <mergeCell ref="A94:A98"/>
    <mergeCell ref="B94:B98"/>
    <mergeCell ref="C94:C98"/>
    <mergeCell ref="D94:K94"/>
    <mergeCell ref="L94:M95"/>
    <mergeCell ref="I65:I67"/>
    <mergeCell ref="J65:J67"/>
    <mergeCell ref="K65:K67"/>
    <mergeCell ref="L65:L67"/>
    <mergeCell ref="M65:M67"/>
    <mergeCell ref="O66:O67"/>
    <mergeCell ref="N63:N67"/>
    <mergeCell ref="O63:Q65"/>
    <mergeCell ref="R63:R67"/>
    <mergeCell ref="D64:G64"/>
    <mergeCell ref="H64:K64"/>
    <mergeCell ref="D65:D67"/>
    <mergeCell ref="E65:E67"/>
    <mergeCell ref="F65:F67"/>
    <mergeCell ref="G65:G67"/>
    <mergeCell ref="H65:H67"/>
    <mergeCell ref="P36:P37"/>
    <mergeCell ref="Q36:Q37"/>
    <mergeCell ref="A59:R59"/>
    <mergeCell ref="A60:R60"/>
    <mergeCell ref="A61:R61"/>
    <mergeCell ref="A63:A67"/>
    <mergeCell ref="B63:B67"/>
    <mergeCell ref="C63:C67"/>
    <mergeCell ref="D63:K63"/>
    <mergeCell ref="L63:M64"/>
    <mergeCell ref="I35:I37"/>
    <mergeCell ref="J35:J37"/>
    <mergeCell ref="K35:K37"/>
    <mergeCell ref="L35:L37"/>
    <mergeCell ref="M35:M37"/>
    <mergeCell ref="O36:O37"/>
    <mergeCell ref="R33:R37"/>
    <mergeCell ref="T33:T37"/>
    <mergeCell ref="U33:U37"/>
    <mergeCell ref="D34:G34"/>
    <mergeCell ref="H34:K34"/>
    <mergeCell ref="D35:D37"/>
    <mergeCell ref="E35:E37"/>
    <mergeCell ref="F35:F37"/>
    <mergeCell ref="G35:G37"/>
    <mergeCell ref="H35:H37"/>
    <mergeCell ref="A29:R29"/>
    <mergeCell ref="A30:R30"/>
    <mergeCell ref="A31:R31"/>
    <mergeCell ref="A33:A37"/>
    <mergeCell ref="B33:B37"/>
    <mergeCell ref="C33:C37"/>
    <mergeCell ref="D33:K33"/>
    <mergeCell ref="L33:M34"/>
    <mergeCell ref="N33:N37"/>
    <mergeCell ref="O33:Q35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7" right="0.1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</vt:lpstr>
      <vt:lpstr>HR!Print_Area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2025-01-31T14:22:35Z</dcterms:created>
  <dcterms:modified xsi:type="dcterms:W3CDTF">2025-01-31T14:23:13Z</dcterms:modified>
</cp:coreProperties>
</file>