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5" yWindow="-15" windowWidth="15135" windowHeight="12840" tabRatio="843" firstSheet="32" activeTab="36"/>
  </bookViews>
  <sheets>
    <sheet name="SKPD 2017" sheetId="105" state="hidden" r:id="rId1"/>
    <sheet name="Chart2" sheetId="120" state="hidden" r:id="rId2"/>
    <sheet name="LPJ" sheetId="161" state="hidden" r:id="rId3"/>
    <sheet name="Rekonsiliasi" sheetId="162" state="hidden" r:id="rId4"/>
    <sheet name="REKON-JAN " sheetId="198" r:id="rId5"/>
    <sheet name="LRA-JAN" sheetId="196" r:id="rId6"/>
    <sheet name="REKON-FEB " sheetId="199" r:id="rId7"/>
    <sheet name="LRA-FEB" sheetId="195" r:id="rId8"/>
    <sheet name="REKON-MAR " sheetId="200" r:id="rId9"/>
    <sheet name="LRA-MAR" sheetId="194" r:id="rId10"/>
    <sheet name="REKON-APR " sheetId="201" r:id="rId11"/>
    <sheet name="LRA-APR" sheetId="193" r:id="rId12"/>
    <sheet name="REKON-MEI" sheetId="202" r:id="rId13"/>
    <sheet name="LRA-MEI" sheetId="191" r:id="rId14"/>
    <sheet name="REKON-JUNI" sheetId="203" r:id="rId15"/>
    <sheet name="LRA-JUNI" sheetId="197" r:id="rId16"/>
    <sheet name="REKON-MAR (3)" sheetId="179" state="hidden" r:id="rId17"/>
    <sheet name="REKON-APR (4)" sheetId="180" state="hidden" r:id="rId18"/>
    <sheet name="REKON-MEI (5)" sheetId="181" state="hidden" r:id="rId19"/>
    <sheet name="REKON-JUN (6)" sheetId="182" state="hidden" r:id="rId20"/>
    <sheet name="REKON-JUL (7)" sheetId="183" state="hidden" r:id="rId21"/>
    <sheet name="REKON-AGU (8)" sheetId="184" state="hidden" r:id="rId22"/>
    <sheet name="REKON-SEP (9)" sheetId="185" state="hidden" r:id="rId23"/>
    <sheet name="REKON-OKT (10)" sheetId="186" state="hidden" r:id="rId24"/>
    <sheet name="REKON-NOV (11)" sheetId="187" state="hidden" r:id="rId25"/>
    <sheet name="REKON-DES (12)" sheetId="188" state="hidden" r:id="rId26"/>
    <sheet name="REKON-JULI" sheetId="204" r:id="rId27"/>
    <sheet name="LRA-JULI" sheetId="205" r:id="rId28"/>
    <sheet name="REKON-AGUSTUS" sheetId="206" r:id="rId29"/>
    <sheet name="LRA-AGUSTUS" sheetId="207" r:id="rId30"/>
    <sheet name="REKON-SEPTEMBER" sheetId="208" r:id="rId31"/>
    <sheet name="LRA-SEPTEMBER" sheetId="209" r:id="rId32"/>
    <sheet name="REKON-OKTOBER" sheetId="210" r:id="rId33"/>
    <sheet name="LRA-OKTOBER" sheetId="211" r:id="rId34"/>
    <sheet name="REKON-NOVEMBER" sheetId="212" r:id="rId35"/>
    <sheet name="LRA-NOVEMBER" sheetId="213" r:id="rId36"/>
    <sheet name="REKON-DESEMBER" sheetId="214" r:id="rId37"/>
    <sheet name="LRA-DESEMBER" sheetId="215" r:id="rId38"/>
  </sheets>
  <externalReferences>
    <externalReference r:id="rId39"/>
    <externalReference r:id="rId40"/>
    <externalReference r:id="rId41"/>
  </externalReferences>
  <definedNames>
    <definedName name="_xlnm.Print_Area" localSheetId="29">'LRA-AGUSTUS'!$E$3:$L$88</definedName>
    <definedName name="_xlnm.Print_Area" localSheetId="11">'LRA-APR'!$E$3:$L$87</definedName>
    <definedName name="_xlnm.Print_Area" localSheetId="37">'LRA-DESEMBER'!$E$3:$L$88</definedName>
    <definedName name="_xlnm.Print_Area" localSheetId="7">'LRA-FEB'!$E$3:$L$87</definedName>
    <definedName name="_xlnm.Print_Area" localSheetId="5">'LRA-JAN'!$E$3:$L$87</definedName>
    <definedName name="_xlnm.Print_Area" localSheetId="27">'LRA-JULI'!$E$3:$L$88</definedName>
    <definedName name="_xlnm.Print_Area" localSheetId="15">'LRA-JUNI'!$E$3:$L$88</definedName>
    <definedName name="_xlnm.Print_Area" localSheetId="9">'LRA-MAR'!$E$3:$L$87</definedName>
    <definedName name="_xlnm.Print_Area" localSheetId="13">'LRA-MEI'!$E$3:$L$88</definedName>
    <definedName name="_xlnm.Print_Area" localSheetId="35">'LRA-NOVEMBER'!$E$3:$L$88</definedName>
    <definedName name="_xlnm.Print_Area" localSheetId="33">'LRA-OKTOBER'!$E$3:$L$88</definedName>
    <definedName name="_xlnm.Print_Area" localSheetId="31">'LRA-SEPTEMBER'!$E$3:$L$88</definedName>
    <definedName name="_xlnm.Print_Area" localSheetId="21">'REKON-AGU (8)'!$D$3:$L$83</definedName>
    <definedName name="_xlnm.Print_Area" localSheetId="28">'REKON-AGUSTUS'!$E$3:$L$83</definedName>
    <definedName name="_xlnm.Print_Area" localSheetId="10">'REKON-APR '!$D$3:$L$84</definedName>
    <definedName name="_xlnm.Print_Area" localSheetId="17">'REKON-APR (4)'!$D$3:$L$83</definedName>
    <definedName name="_xlnm.Print_Area" localSheetId="25">'REKON-DES (12)'!$D$3:$L$83</definedName>
    <definedName name="_xlnm.Print_Area" localSheetId="36">'REKON-DESEMBER'!$E$3:$L$83</definedName>
    <definedName name="_xlnm.Print_Area" localSheetId="6">'REKON-FEB '!$D$3:$L$84</definedName>
    <definedName name="_xlnm.Print_Area" localSheetId="4">'REKON-JAN '!$D$3:$L$84</definedName>
    <definedName name="_xlnm.Print_Area" localSheetId="20">'REKON-JUL (7)'!$D$3:$L$83</definedName>
    <definedName name="_xlnm.Print_Area" localSheetId="26">'REKON-JULI'!$D$3:$L$84</definedName>
    <definedName name="_xlnm.Print_Area" localSheetId="19">'REKON-JUN (6)'!$D$3:$L$83</definedName>
    <definedName name="_xlnm.Print_Area" localSheetId="14">'REKON-JUNI'!$D$3:$L$84</definedName>
    <definedName name="_xlnm.Print_Area" localSheetId="8">'REKON-MAR '!$D$3:$L$84</definedName>
    <definedName name="_xlnm.Print_Area" localSheetId="16">'REKON-MAR (3)'!$D$3:$L$83</definedName>
    <definedName name="_xlnm.Print_Area" localSheetId="12">'REKON-MEI'!$D$3:$L$84</definedName>
    <definedName name="_xlnm.Print_Area" localSheetId="18">'REKON-MEI (5)'!$D$3:$L$83</definedName>
    <definedName name="_xlnm.Print_Area" localSheetId="24">'REKON-NOV (11)'!$D$3:$L$83</definedName>
    <definedName name="_xlnm.Print_Area" localSheetId="34">'REKON-NOVEMBER'!$E$3:$L$83</definedName>
    <definedName name="_xlnm.Print_Area" localSheetId="23">'REKON-OKT (10)'!$D$3:$L$83</definedName>
    <definedName name="_xlnm.Print_Area" localSheetId="32">'REKON-OKTOBER'!$E$3:$L$83</definedName>
    <definedName name="_xlnm.Print_Area" localSheetId="22">'REKON-SEP (9)'!$D$3:$L$83</definedName>
    <definedName name="_xlnm.Print_Area" localSheetId="30">'REKON-SEPTEMBER'!$E$3:$L$84</definedName>
    <definedName name="_xlnm.Print_Area" localSheetId="0">'SKPD 2017'!$E$1:$X$161</definedName>
    <definedName name="_xlnm.Print_Titles" localSheetId="29">'LRA-AGUSTUS'!$9:$11</definedName>
    <definedName name="_xlnm.Print_Titles" localSheetId="11">'LRA-APR'!$8:$8</definedName>
    <definedName name="_xlnm.Print_Titles" localSheetId="37">'LRA-DESEMBER'!$9:$11</definedName>
    <definedName name="_xlnm.Print_Titles" localSheetId="7">'LRA-FEB'!$8:$8</definedName>
    <definedName name="_xlnm.Print_Titles" localSheetId="5">'LRA-JAN'!$8:$8</definedName>
    <definedName name="_xlnm.Print_Titles" localSheetId="27">'LRA-JULI'!$9:$11</definedName>
    <definedName name="_xlnm.Print_Titles" localSheetId="15">'LRA-JUNI'!$9:$11</definedName>
    <definedName name="_xlnm.Print_Titles" localSheetId="9">'LRA-MAR'!$8:$8</definedName>
    <definedName name="_xlnm.Print_Titles" localSheetId="13">'LRA-MEI'!$9:$11</definedName>
    <definedName name="_xlnm.Print_Titles" localSheetId="35">'LRA-NOVEMBER'!$9:$11</definedName>
    <definedName name="_xlnm.Print_Titles" localSheetId="33">'LRA-OKTOBER'!$9:$11</definedName>
    <definedName name="_xlnm.Print_Titles" localSheetId="31">'LRA-SEPTEMBER'!$9:$11</definedName>
    <definedName name="_xlnm.Print_Titles" localSheetId="21">'REKON-AGU (8)'!$7:$7</definedName>
    <definedName name="_xlnm.Print_Titles" localSheetId="28">'REKON-AGUSTUS'!$7:$7</definedName>
    <definedName name="_xlnm.Print_Titles" localSheetId="10">'REKON-APR '!$7:$7</definedName>
    <definedName name="_xlnm.Print_Titles" localSheetId="17">'REKON-APR (4)'!$7:$7</definedName>
    <definedName name="_xlnm.Print_Titles" localSheetId="25">'REKON-DES (12)'!$7:$7</definedName>
    <definedName name="_xlnm.Print_Titles" localSheetId="36">'REKON-DESEMBER'!$7:$7</definedName>
    <definedName name="_xlnm.Print_Titles" localSheetId="6">'REKON-FEB '!$7:$7</definedName>
    <definedName name="_xlnm.Print_Titles" localSheetId="4">'REKON-JAN '!$7:$7</definedName>
    <definedName name="_xlnm.Print_Titles" localSheetId="20">'REKON-JUL (7)'!$7:$7</definedName>
    <definedName name="_xlnm.Print_Titles" localSheetId="26">'REKON-JULI'!$7:$7</definedName>
    <definedName name="_xlnm.Print_Titles" localSheetId="19">'REKON-JUN (6)'!$7:$7</definedName>
    <definedName name="_xlnm.Print_Titles" localSheetId="14">'REKON-JUNI'!$7:$7</definedName>
    <definedName name="_xlnm.Print_Titles" localSheetId="8">'REKON-MAR '!$7:$7</definedName>
    <definedName name="_xlnm.Print_Titles" localSheetId="16">'REKON-MAR (3)'!$7:$7</definedName>
    <definedName name="_xlnm.Print_Titles" localSheetId="12">'REKON-MEI'!$7:$7</definedName>
    <definedName name="_xlnm.Print_Titles" localSheetId="18">'REKON-MEI (5)'!$7:$7</definedName>
    <definedName name="_xlnm.Print_Titles" localSheetId="24">'REKON-NOV (11)'!$7:$7</definedName>
    <definedName name="_xlnm.Print_Titles" localSheetId="34">'REKON-NOVEMBER'!$7:$7</definedName>
    <definedName name="_xlnm.Print_Titles" localSheetId="23">'REKON-OKT (10)'!$7:$7</definedName>
    <definedName name="_xlnm.Print_Titles" localSheetId="32">'REKON-OKTOBER'!$7:$7</definedName>
    <definedName name="_xlnm.Print_Titles" localSheetId="22">'REKON-SEP (9)'!$7:$7</definedName>
    <definedName name="_xlnm.Print_Titles" localSheetId="30">'REKON-SEPTEMBER'!$7:$7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6" i="212" l="1"/>
  <c r="M68" i="212"/>
  <c r="N65" i="212"/>
  <c r="M65" i="214" l="1"/>
  <c r="M65" i="210"/>
  <c r="M65" i="208"/>
  <c r="M65" i="206"/>
  <c r="M65" i="204"/>
  <c r="M65" i="203"/>
  <c r="M65" i="201"/>
  <c r="H34" i="214" l="1"/>
  <c r="H58" i="210" l="1"/>
  <c r="H58" i="212"/>
  <c r="M25" i="214" l="1"/>
  <c r="H65" i="212" l="1"/>
  <c r="H55" i="212" l="1"/>
  <c r="O49" i="214" l="1"/>
  <c r="I72" i="215" l="1"/>
  <c r="I71" i="215"/>
  <c r="I70" i="215"/>
  <c r="I67" i="215"/>
  <c r="I62" i="215"/>
  <c r="I61" i="215"/>
  <c r="I60" i="215"/>
  <c r="I58" i="215"/>
  <c r="I57" i="215"/>
  <c r="I55" i="215"/>
  <c r="I54" i="215"/>
  <c r="I53" i="215"/>
  <c r="I51" i="215"/>
  <c r="I50" i="215"/>
  <c r="I48" i="215"/>
  <c r="I47" i="215"/>
  <c r="I46" i="215"/>
  <c r="I44" i="215"/>
  <c r="I43" i="215"/>
  <c r="I42" i="215"/>
  <c r="I41" i="215"/>
  <c r="I38" i="215"/>
  <c r="I37" i="215"/>
  <c r="I36" i="215"/>
  <c r="I34" i="215"/>
  <c r="I33" i="215"/>
  <c r="I31" i="215"/>
  <c r="I30" i="215"/>
  <c r="I27" i="215"/>
  <c r="I26" i="215"/>
  <c r="I24" i="215"/>
  <c r="I23" i="215"/>
  <c r="I21" i="215"/>
  <c r="I20" i="215"/>
  <c r="I19" i="215" s="1"/>
  <c r="H55" i="214"/>
  <c r="M55" i="214" s="1"/>
  <c r="E11" i="214"/>
  <c r="E13" i="214"/>
  <c r="E60" i="214"/>
  <c r="E76" i="214"/>
  <c r="Q720" i="215"/>
  <c r="Q715" i="215"/>
  <c r="Q714" i="215"/>
  <c r="Q713" i="215"/>
  <c r="Q712" i="215"/>
  <c r="Q711" i="215"/>
  <c r="Q710" i="215"/>
  <c r="Q698" i="215"/>
  <c r="F527" i="215"/>
  <c r="J81" i="215"/>
  <c r="J80" i="215"/>
  <c r="G68" i="215"/>
  <c r="G15" i="215" s="1"/>
  <c r="F68" i="215"/>
  <c r="G65" i="215"/>
  <c r="G64" i="215" s="1"/>
  <c r="G14" i="215" s="1"/>
  <c r="F64" i="215"/>
  <c r="E64" i="215"/>
  <c r="M60" i="215"/>
  <c r="G59" i="215"/>
  <c r="F54" i="215"/>
  <c r="F51" i="215"/>
  <c r="G45" i="215"/>
  <c r="F42" i="215"/>
  <c r="G39" i="215"/>
  <c r="G17" i="215" s="1"/>
  <c r="G13" i="215" s="1"/>
  <c r="G12" i="215" s="1"/>
  <c r="F37" i="215"/>
  <c r="F34" i="215"/>
  <c r="F31" i="215"/>
  <c r="F27" i="215"/>
  <c r="G18" i="215"/>
  <c r="F17" i="215"/>
  <c r="E17" i="215"/>
  <c r="E15" i="215"/>
  <c r="Q716" i="214"/>
  <c r="Q711" i="214"/>
  <c r="Q710" i="214"/>
  <c r="Q709" i="214"/>
  <c r="Q708" i="214"/>
  <c r="Q707" i="214"/>
  <c r="Q706" i="214"/>
  <c r="Q694" i="214"/>
  <c r="F523" i="214"/>
  <c r="I68" i="214"/>
  <c r="I67" i="214"/>
  <c r="I66" i="214"/>
  <c r="H65" i="214"/>
  <c r="H64" i="214" s="1"/>
  <c r="H11" i="214" s="1"/>
  <c r="G64" i="214"/>
  <c r="G11" i="214" s="1"/>
  <c r="F64" i="214"/>
  <c r="I63" i="214"/>
  <c r="H62" i="214"/>
  <c r="I66" i="215" s="1"/>
  <c r="I65" i="215" s="1"/>
  <c r="I64" i="215" s="1"/>
  <c r="I14" i="215" s="1"/>
  <c r="G61" i="214"/>
  <c r="G60" i="214" s="1"/>
  <c r="G10" i="214" s="1"/>
  <c r="F60" i="214"/>
  <c r="O58" i="214"/>
  <c r="M58" i="214"/>
  <c r="I58" i="214"/>
  <c r="I57" i="214"/>
  <c r="Q56" i="214"/>
  <c r="O56" i="214"/>
  <c r="I56" i="214"/>
  <c r="G55" i="214"/>
  <c r="I54" i="214"/>
  <c r="I53" i="214"/>
  <c r="H52" i="214"/>
  <c r="I51" i="214"/>
  <c r="I50" i="214"/>
  <c r="F50" i="214"/>
  <c r="I49" i="214"/>
  <c r="H48" i="214"/>
  <c r="I47" i="214"/>
  <c r="F47" i="214"/>
  <c r="I46" i="214"/>
  <c r="H45" i="214"/>
  <c r="M44" i="214"/>
  <c r="I44" i="214"/>
  <c r="I43" i="214"/>
  <c r="I42" i="214"/>
  <c r="H41" i="214"/>
  <c r="G41" i="214"/>
  <c r="I40" i="214"/>
  <c r="I39" i="214"/>
  <c r="I38" i="214"/>
  <c r="F38" i="214"/>
  <c r="I37" i="214"/>
  <c r="H36" i="214"/>
  <c r="G35" i="214"/>
  <c r="I34" i="214"/>
  <c r="I33" i="214"/>
  <c r="F33" i="214"/>
  <c r="I32" i="214"/>
  <c r="I30" i="214"/>
  <c r="F30" i="214"/>
  <c r="I27" i="214"/>
  <c r="F27" i="214"/>
  <c r="I26" i="214"/>
  <c r="H25" i="214"/>
  <c r="M24" i="214"/>
  <c r="O24" i="214" s="1"/>
  <c r="I23" i="214"/>
  <c r="F23" i="214"/>
  <c r="I22" i="214"/>
  <c r="H21" i="214"/>
  <c r="I20" i="214"/>
  <c r="I19" i="214"/>
  <c r="H18" i="214"/>
  <c r="I17" i="214"/>
  <c r="I16" i="214"/>
  <c r="H15" i="214"/>
  <c r="G14" i="214"/>
  <c r="F13" i="214"/>
  <c r="I35" i="215" l="1"/>
  <c r="I25" i="215"/>
  <c r="I40" i="215"/>
  <c r="I39" i="215" s="1"/>
  <c r="I59" i="215"/>
  <c r="I52" i="215"/>
  <c r="I29" i="215"/>
  <c r="H35" i="214"/>
  <c r="I32" i="215"/>
  <c r="I55" i="214"/>
  <c r="I49" i="215"/>
  <c r="I56" i="215"/>
  <c r="I22" i="215"/>
  <c r="I18" i="215" s="1"/>
  <c r="I45" i="215"/>
  <c r="I69" i="215"/>
  <c r="I68" i="215" s="1"/>
  <c r="I15" i="215" s="1"/>
  <c r="I25" i="214"/>
  <c r="I65" i="214"/>
  <c r="I64" i="214" s="1"/>
  <c r="I11" i="214" s="1"/>
  <c r="I18" i="214"/>
  <c r="H14" i="214"/>
  <c r="I36" i="214"/>
  <c r="I35" i="214" s="1"/>
  <c r="G13" i="214"/>
  <c r="G9" i="214" s="1"/>
  <c r="G8" i="214" s="1"/>
  <c r="H31" i="214"/>
  <c r="I31" i="214"/>
  <c r="H61" i="214"/>
  <c r="H60" i="214" s="1"/>
  <c r="H10" i="214" s="1"/>
  <c r="I45" i="214"/>
  <c r="I48" i="214"/>
  <c r="I62" i="214"/>
  <c r="I61" i="214" s="1"/>
  <c r="I60" i="214" s="1"/>
  <c r="I10" i="214" s="1"/>
  <c r="I15" i="214"/>
  <c r="I21" i="214"/>
  <c r="I41" i="214"/>
  <c r="I52" i="214"/>
  <c r="H28" i="214"/>
  <c r="I29" i="214"/>
  <c r="I28" i="214" s="1"/>
  <c r="I28" i="215" l="1"/>
  <c r="I17" i="215" s="1"/>
  <c r="I13" i="215" s="1"/>
  <c r="I12" i="215" s="1"/>
  <c r="I14" i="214"/>
  <c r="H24" i="214"/>
  <c r="M8" i="214" s="1"/>
  <c r="I24" i="214"/>
  <c r="H29" i="212"/>
  <c r="H13" i="214" l="1"/>
  <c r="H9" i="214" s="1"/>
  <c r="H8" i="214" s="1"/>
  <c r="H43" i="203"/>
  <c r="M26" i="203"/>
  <c r="I16" i="202"/>
  <c r="M24" i="199"/>
  <c r="J58" i="198"/>
  <c r="H43" i="198"/>
  <c r="H22" i="198"/>
  <c r="H18" i="198"/>
  <c r="J16" i="198"/>
  <c r="I13" i="214" l="1"/>
  <c r="I9" i="214" s="1"/>
  <c r="I8" i="214" s="1"/>
  <c r="M24" i="212"/>
  <c r="O24" i="212" s="1"/>
  <c r="Q56" i="212" l="1"/>
  <c r="I72" i="213" l="1"/>
  <c r="I71" i="213"/>
  <c r="I70" i="213"/>
  <c r="I67" i="213"/>
  <c r="I62" i="213"/>
  <c r="I61" i="213"/>
  <c r="I60" i="213"/>
  <c r="I59" i="213" s="1"/>
  <c r="I58" i="213"/>
  <c r="I57" i="213"/>
  <c r="I55" i="213"/>
  <c r="I54" i="213"/>
  <c r="I53" i="213"/>
  <c r="I51" i="213"/>
  <c r="I50" i="213"/>
  <c r="I48" i="213"/>
  <c r="I47" i="213"/>
  <c r="I46" i="213"/>
  <c r="I44" i="213"/>
  <c r="I43" i="213"/>
  <c r="I42" i="213"/>
  <c r="I41" i="213"/>
  <c r="I38" i="213"/>
  <c r="I37" i="213"/>
  <c r="I36" i="213"/>
  <c r="I34" i="213"/>
  <c r="I33" i="213"/>
  <c r="I31" i="213"/>
  <c r="I30" i="213"/>
  <c r="I27" i="213"/>
  <c r="I26" i="213"/>
  <c r="I24" i="213"/>
  <c r="I23" i="213"/>
  <c r="I21" i="213"/>
  <c r="I20" i="213"/>
  <c r="Q720" i="213"/>
  <c r="Q715" i="213"/>
  <c r="Q714" i="213"/>
  <c r="Q713" i="213"/>
  <c r="Q712" i="213"/>
  <c r="Q711" i="213"/>
  <c r="Q710" i="213"/>
  <c r="Q698" i="213"/>
  <c r="F527" i="213"/>
  <c r="J81" i="213"/>
  <c r="J80" i="213"/>
  <c r="G68" i="213"/>
  <c r="G15" i="213" s="1"/>
  <c r="F68" i="213"/>
  <c r="G65" i="213"/>
  <c r="G64" i="213" s="1"/>
  <c r="G14" i="213" s="1"/>
  <c r="F64" i="213"/>
  <c r="E64" i="213"/>
  <c r="M60" i="213"/>
  <c r="G59" i="213"/>
  <c r="F54" i="213"/>
  <c r="F51" i="213"/>
  <c r="G45" i="213"/>
  <c r="F42" i="213"/>
  <c r="G39" i="213"/>
  <c r="F37" i="213"/>
  <c r="F34" i="213"/>
  <c r="F31" i="213"/>
  <c r="F27" i="213"/>
  <c r="G18" i="213"/>
  <c r="F17" i="213"/>
  <c r="E17" i="213"/>
  <c r="E15" i="213"/>
  <c r="Q716" i="212"/>
  <c r="Q711" i="212"/>
  <c r="Q710" i="212"/>
  <c r="Q709" i="212"/>
  <c r="Q708" i="212"/>
  <c r="Q707" i="212"/>
  <c r="Q706" i="212"/>
  <c r="Q694" i="212"/>
  <c r="F523" i="212"/>
  <c r="E76" i="212"/>
  <c r="I68" i="212"/>
  <c r="H64" i="212"/>
  <c r="H11" i="212" s="1"/>
  <c r="G64" i="212"/>
  <c r="G11" i="212" s="1"/>
  <c r="F64" i="212"/>
  <c r="I63" i="212"/>
  <c r="H62" i="212"/>
  <c r="I62" i="212" s="1"/>
  <c r="I61" i="212" s="1"/>
  <c r="I60" i="212" s="1"/>
  <c r="I10" i="212" s="1"/>
  <c r="H61" i="212"/>
  <c r="G61" i="212"/>
  <c r="G60" i="212" s="1"/>
  <c r="G10" i="212" s="1"/>
  <c r="H60" i="212"/>
  <c r="F60" i="212"/>
  <c r="E60" i="212"/>
  <c r="O58" i="212"/>
  <c r="M58" i="212"/>
  <c r="I58" i="212"/>
  <c r="I57" i="212"/>
  <c r="O56" i="212"/>
  <c r="I56" i="212"/>
  <c r="M55" i="212"/>
  <c r="G55" i="212"/>
  <c r="I54" i="212"/>
  <c r="I53" i="212"/>
  <c r="I52" i="212" s="1"/>
  <c r="H52" i="212"/>
  <c r="I51" i="212"/>
  <c r="I50" i="212"/>
  <c r="F50" i="212"/>
  <c r="I49" i="212"/>
  <c r="H48" i="212"/>
  <c r="I47" i="212"/>
  <c r="F47" i="212"/>
  <c r="I46" i="212"/>
  <c r="H45" i="212"/>
  <c r="M44" i="212"/>
  <c r="I44" i="212"/>
  <c r="I43" i="212"/>
  <c r="I42" i="212"/>
  <c r="H41" i="212"/>
  <c r="G41" i="212"/>
  <c r="I40" i="212"/>
  <c r="I39" i="212"/>
  <c r="I38" i="212"/>
  <c r="F38" i="212"/>
  <c r="I37" i="212"/>
  <c r="H36" i="212"/>
  <c r="I36" i="212" s="1"/>
  <c r="I35" i="212" s="1"/>
  <c r="G35" i="212"/>
  <c r="I34" i="212"/>
  <c r="I33" i="212"/>
  <c r="F33" i="212"/>
  <c r="I32" i="212"/>
  <c r="H31" i="212"/>
  <c r="I30" i="212"/>
  <c r="F30" i="212"/>
  <c r="I29" i="212"/>
  <c r="H28" i="212"/>
  <c r="I27" i="212"/>
  <c r="F27" i="212"/>
  <c r="I26" i="212"/>
  <c r="H25" i="212"/>
  <c r="I23" i="212"/>
  <c r="F23" i="212"/>
  <c r="I22" i="212"/>
  <c r="H21" i="212"/>
  <c r="I20" i="212"/>
  <c r="I19" i="212"/>
  <c r="H18" i="212"/>
  <c r="I17" i="212"/>
  <c r="H15" i="212"/>
  <c r="G14" i="212"/>
  <c r="F13" i="212"/>
  <c r="E13" i="212"/>
  <c r="E11" i="212"/>
  <c r="H10" i="212"/>
  <c r="I55" i="212" l="1"/>
  <c r="I49" i="213"/>
  <c r="I66" i="213"/>
  <c r="G13" i="212"/>
  <c r="G9" i="212" s="1"/>
  <c r="G17" i="213"/>
  <c r="G13" i="213" s="1"/>
  <c r="G12" i="213" s="1"/>
  <c r="I65" i="213"/>
  <c r="I64" i="213" s="1"/>
  <c r="I14" i="213" s="1"/>
  <c r="I45" i="213"/>
  <c r="I56" i="213"/>
  <c r="I69" i="213"/>
  <c r="I68" i="213" s="1"/>
  <c r="I15" i="213" s="1"/>
  <c r="G8" i="212"/>
  <c r="I18" i="212"/>
  <c r="I65" i="212"/>
  <c r="I25" i="213"/>
  <c r="I40" i="213"/>
  <c r="I39" i="213" s="1"/>
  <c r="I19" i="213"/>
  <c r="I52" i="213"/>
  <c r="I21" i="212"/>
  <c r="I25" i="212"/>
  <c r="I28" i="212"/>
  <c r="I31" i="212"/>
  <c r="I45" i="212"/>
  <c r="H14" i="212"/>
  <c r="I35" i="213"/>
  <c r="I29" i="213"/>
  <c r="I48" i="212"/>
  <c r="H24" i="212"/>
  <c r="I41" i="212"/>
  <c r="H35" i="212"/>
  <c r="I22" i="213"/>
  <c r="I32" i="213"/>
  <c r="I16" i="212"/>
  <c r="I15" i="212" s="1"/>
  <c r="I64" i="212" l="1"/>
  <c r="I11" i="212" s="1"/>
  <c r="N67" i="212"/>
  <c r="I14" i="212"/>
  <c r="I24" i="212"/>
  <c r="I18" i="213"/>
  <c r="I28" i="213"/>
  <c r="H13" i="212"/>
  <c r="H9" i="212" s="1"/>
  <c r="H8" i="212" s="1"/>
  <c r="M8" i="212"/>
  <c r="J80" i="196"/>
  <c r="J79" i="196"/>
  <c r="I17" i="213" l="1"/>
  <c r="I13" i="213" s="1"/>
  <c r="I12" i="213" s="1"/>
  <c r="I13" i="212"/>
  <c r="I9" i="212" s="1"/>
  <c r="I8" i="212" s="1"/>
  <c r="O56" i="210"/>
  <c r="H15" i="210" l="1"/>
  <c r="M60" i="211" l="1"/>
  <c r="O58" i="210" l="1"/>
  <c r="Q720" i="211"/>
  <c r="Q715" i="211"/>
  <c r="Q714" i="211"/>
  <c r="Q713" i="211"/>
  <c r="Q712" i="211"/>
  <c r="Q711" i="211"/>
  <c r="Q710" i="211"/>
  <c r="Q698" i="211"/>
  <c r="F527" i="211"/>
  <c r="J81" i="211"/>
  <c r="J80" i="211"/>
  <c r="G68" i="211"/>
  <c r="G15" i="211" s="1"/>
  <c r="F68" i="211"/>
  <c r="G65" i="211"/>
  <c r="G64" i="211" s="1"/>
  <c r="G14" i="211" s="1"/>
  <c r="F64" i="211"/>
  <c r="E64" i="211"/>
  <c r="G59" i="211"/>
  <c r="F54" i="211"/>
  <c r="F51" i="211"/>
  <c r="G45" i="211"/>
  <c r="F42" i="211"/>
  <c r="G39" i="211"/>
  <c r="F37" i="211"/>
  <c r="F34" i="211"/>
  <c r="F31" i="211"/>
  <c r="F27" i="211"/>
  <c r="G18" i="211"/>
  <c r="F17" i="211"/>
  <c r="E17" i="211"/>
  <c r="E15" i="211"/>
  <c r="Q716" i="210"/>
  <c r="Q711" i="210"/>
  <c r="Q710" i="210"/>
  <c r="Q709" i="210"/>
  <c r="Q708" i="210"/>
  <c r="Q707" i="210"/>
  <c r="Q706" i="210"/>
  <c r="Q694" i="210"/>
  <c r="F523" i="210"/>
  <c r="E76" i="210"/>
  <c r="I68" i="210"/>
  <c r="I72" i="211" s="1"/>
  <c r="I67" i="210"/>
  <c r="I71" i="211" s="1"/>
  <c r="I66" i="210"/>
  <c r="I70" i="211" s="1"/>
  <c r="H65" i="210"/>
  <c r="H64" i="210" s="1"/>
  <c r="H11" i="210" s="1"/>
  <c r="G64" i="210"/>
  <c r="F64" i="210"/>
  <c r="I63" i="210"/>
  <c r="I67" i="211" s="1"/>
  <c r="H62" i="210"/>
  <c r="H61" i="210" s="1"/>
  <c r="H60" i="210" s="1"/>
  <c r="H10" i="210" s="1"/>
  <c r="G61" i="210"/>
  <c r="G60" i="210"/>
  <c r="G10" i="210" s="1"/>
  <c r="F60" i="210"/>
  <c r="E60" i="210"/>
  <c r="M58" i="210"/>
  <c r="I58" i="210"/>
  <c r="I62" i="211" s="1"/>
  <c r="I57" i="210"/>
  <c r="I61" i="211" s="1"/>
  <c r="I56" i="210"/>
  <c r="I60" i="211" s="1"/>
  <c r="H55" i="210"/>
  <c r="M55" i="210" s="1"/>
  <c r="G55" i="210"/>
  <c r="I54" i="210"/>
  <c r="I58" i="211" s="1"/>
  <c r="I53" i="210"/>
  <c r="H52" i="210"/>
  <c r="I51" i="210"/>
  <c r="I55" i="211" s="1"/>
  <c r="I50" i="210"/>
  <c r="I54" i="211" s="1"/>
  <c r="F50" i="210"/>
  <c r="I49" i="210"/>
  <c r="I48" i="210" s="1"/>
  <c r="H48" i="210"/>
  <c r="I47" i="210"/>
  <c r="I51" i="211" s="1"/>
  <c r="F47" i="210"/>
  <c r="I46" i="210"/>
  <c r="H45" i="210"/>
  <c r="M44" i="210"/>
  <c r="I44" i="210"/>
  <c r="I48" i="211" s="1"/>
  <c r="I43" i="210"/>
  <c r="I47" i="211" s="1"/>
  <c r="I42" i="210"/>
  <c r="I46" i="211" s="1"/>
  <c r="H41" i="210"/>
  <c r="G41" i="210"/>
  <c r="I40" i="210"/>
  <c r="I44" i="211" s="1"/>
  <c r="I39" i="210"/>
  <c r="I43" i="211" s="1"/>
  <c r="I38" i="210"/>
  <c r="I42" i="211" s="1"/>
  <c r="F38" i="210"/>
  <c r="I37" i="210"/>
  <c r="I41" i="211" s="1"/>
  <c r="H36" i="210"/>
  <c r="I36" i="210" s="1"/>
  <c r="I35" i="210" s="1"/>
  <c r="G35" i="210"/>
  <c r="I34" i="210"/>
  <c r="I38" i="211" s="1"/>
  <c r="I33" i="210"/>
  <c r="I37" i="211" s="1"/>
  <c r="F33" i="210"/>
  <c r="I32" i="210"/>
  <c r="I36" i="211" s="1"/>
  <c r="H31" i="210"/>
  <c r="I30" i="210"/>
  <c r="I34" i="211" s="1"/>
  <c r="F30" i="210"/>
  <c r="I29" i="210"/>
  <c r="I33" i="211" s="1"/>
  <c r="H28" i="210"/>
  <c r="I27" i="210"/>
  <c r="I31" i="211" s="1"/>
  <c r="F27" i="210"/>
  <c r="I26" i="210"/>
  <c r="I30" i="211" s="1"/>
  <c r="H25" i="210"/>
  <c r="H24" i="210" s="1"/>
  <c r="I23" i="210"/>
  <c r="I27" i="211" s="1"/>
  <c r="F23" i="210"/>
  <c r="I22" i="210"/>
  <c r="I26" i="211" s="1"/>
  <c r="H21" i="210"/>
  <c r="I20" i="210"/>
  <c r="I24" i="211" s="1"/>
  <c r="I19" i="210"/>
  <c r="I23" i="211" s="1"/>
  <c r="H18" i="210"/>
  <c r="I17" i="210"/>
  <c r="I21" i="211" s="1"/>
  <c r="I16" i="210"/>
  <c r="I20" i="211" s="1"/>
  <c r="G14" i="210"/>
  <c r="F13" i="210"/>
  <c r="E13" i="210"/>
  <c r="G11" i="210"/>
  <c r="E11" i="210"/>
  <c r="I52" i="210" l="1"/>
  <c r="I57" i="211"/>
  <c r="I56" i="211" s="1"/>
  <c r="I40" i="211"/>
  <c r="I39" i="211" s="1"/>
  <c r="I22" i="211"/>
  <c r="G17" i="211"/>
  <c r="G13" i="211" s="1"/>
  <c r="G13" i="210"/>
  <c r="G9" i="210" s="1"/>
  <c r="G8" i="210" s="1"/>
  <c r="I45" i="210"/>
  <c r="I50" i="211"/>
  <c r="I45" i="211"/>
  <c r="I69" i="211"/>
  <c r="I68" i="211" s="1"/>
  <c r="I15" i="211" s="1"/>
  <c r="I59" i="211"/>
  <c r="I53" i="211"/>
  <c r="I32" i="211"/>
  <c r="I25" i="211"/>
  <c r="I65" i="210"/>
  <c r="I64" i="210" s="1"/>
  <c r="I11" i="210" s="1"/>
  <c r="I55" i="210"/>
  <c r="I41" i="210"/>
  <c r="H35" i="210"/>
  <c r="I31" i="210"/>
  <c r="I28" i="210"/>
  <c r="I25" i="210"/>
  <c r="I21" i="210"/>
  <c r="H14" i="210"/>
  <c r="H13" i="210" s="1"/>
  <c r="H9" i="210" s="1"/>
  <c r="H8" i="210" s="1"/>
  <c r="I18" i="210"/>
  <c r="I15" i="210"/>
  <c r="G12" i="211"/>
  <c r="I19" i="211"/>
  <c r="I29" i="211"/>
  <c r="I35" i="211"/>
  <c r="I62" i="210"/>
  <c r="I61" i="210" l="1"/>
  <c r="I60" i="210" s="1"/>
  <c r="I10" i="210" s="1"/>
  <c r="I66" i="211"/>
  <c r="I65" i="211" s="1"/>
  <c r="I64" i="211" s="1"/>
  <c r="I14" i="211" s="1"/>
  <c r="I18" i="211"/>
  <c r="I49" i="211"/>
  <c r="I52" i="211"/>
  <c r="I28" i="211"/>
  <c r="I17" i="211" s="1"/>
  <c r="I13" i="211" s="1"/>
  <c r="I12" i="211" s="1"/>
  <c r="I24" i="210"/>
  <c r="I14" i="210"/>
  <c r="M8" i="210"/>
  <c r="I13" i="210"/>
  <c r="I9" i="210" s="1"/>
  <c r="I8" i="210" s="1"/>
  <c r="I51" i="208"/>
  <c r="M44" i="208" l="1"/>
  <c r="H41" i="208" l="1"/>
  <c r="M58" i="208" l="1"/>
  <c r="I72" i="209"/>
  <c r="I71" i="209"/>
  <c r="I70" i="209"/>
  <c r="I69" i="209" s="1"/>
  <c r="I68" i="209" s="1"/>
  <c r="I15" i="209" s="1"/>
  <c r="I67" i="209"/>
  <c r="I62" i="209"/>
  <c r="I61" i="209"/>
  <c r="I60" i="209"/>
  <c r="I58" i="209"/>
  <c r="I57" i="209"/>
  <c r="I56" i="209" s="1"/>
  <c r="I55" i="209"/>
  <c r="I54" i="209"/>
  <c r="I53" i="209"/>
  <c r="I51" i="209"/>
  <c r="I50" i="209"/>
  <c r="I48" i="209"/>
  <c r="I47" i="209"/>
  <c r="I46" i="209"/>
  <c r="I44" i="209"/>
  <c r="I43" i="209"/>
  <c r="I42" i="209"/>
  <c r="I41" i="209"/>
  <c r="I38" i="209"/>
  <c r="I37" i="209"/>
  <c r="I36" i="209"/>
  <c r="I34" i="209"/>
  <c r="I33" i="209"/>
  <c r="I32" i="209" s="1"/>
  <c r="I31" i="209"/>
  <c r="I30" i="209"/>
  <c r="I27" i="209"/>
  <c r="I26" i="209"/>
  <c r="I24" i="209"/>
  <c r="I23" i="209"/>
  <c r="I21" i="209"/>
  <c r="I20" i="209"/>
  <c r="Q720" i="209"/>
  <c r="Q715" i="209"/>
  <c r="Q714" i="209"/>
  <c r="Q713" i="209"/>
  <c r="Q712" i="209"/>
  <c r="Q711" i="209"/>
  <c r="Q710" i="209"/>
  <c r="Q698" i="209"/>
  <c r="F527" i="209"/>
  <c r="J81" i="209"/>
  <c r="J80" i="209"/>
  <c r="G68" i="209"/>
  <c r="G15" i="209" s="1"/>
  <c r="F68" i="209"/>
  <c r="G65" i="209"/>
  <c r="G64" i="209" s="1"/>
  <c r="G14" i="209" s="1"/>
  <c r="F64" i="209"/>
  <c r="E64" i="209"/>
  <c r="G59" i="209"/>
  <c r="F54" i="209"/>
  <c r="F51" i="209"/>
  <c r="G45" i="209"/>
  <c r="F42" i="209"/>
  <c r="G39" i="209"/>
  <c r="F37" i="209"/>
  <c r="F34" i="209"/>
  <c r="F31" i="209"/>
  <c r="F27" i="209"/>
  <c r="G18" i="209"/>
  <c r="G17" i="209" s="1"/>
  <c r="G13" i="209" s="1"/>
  <c r="F17" i="209"/>
  <c r="E17" i="209"/>
  <c r="E15" i="209"/>
  <c r="Q716" i="208"/>
  <c r="Q711" i="208"/>
  <c r="Q710" i="208"/>
  <c r="Q709" i="208"/>
  <c r="Q708" i="208"/>
  <c r="Q707" i="208"/>
  <c r="Q706" i="208"/>
  <c r="Q694" i="208"/>
  <c r="F523" i="208"/>
  <c r="E76" i="208"/>
  <c r="I68" i="208"/>
  <c r="I67" i="208"/>
  <c r="I66" i="208"/>
  <c r="H65" i="208"/>
  <c r="H64" i="208" s="1"/>
  <c r="H11" i="208" s="1"/>
  <c r="G64" i="208"/>
  <c r="F64" i="208"/>
  <c r="I63" i="208"/>
  <c r="H62" i="208"/>
  <c r="I62" i="208" s="1"/>
  <c r="I61" i="208" s="1"/>
  <c r="I60" i="208" s="1"/>
  <c r="I10" i="208" s="1"/>
  <c r="G61" i="208"/>
  <c r="G60" i="208" s="1"/>
  <c r="G10" i="208" s="1"/>
  <c r="F60" i="208"/>
  <c r="E60" i="208"/>
  <c r="I58" i="208"/>
  <c r="I57" i="208"/>
  <c r="I56" i="208"/>
  <c r="H55" i="208"/>
  <c r="M55" i="208" s="1"/>
  <c r="G55" i="208"/>
  <c r="I54" i="208"/>
  <c r="I53" i="208"/>
  <c r="H52" i="208"/>
  <c r="I50" i="208"/>
  <c r="F50" i="208"/>
  <c r="I49" i="208"/>
  <c r="I48" i="208" s="1"/>
  <c r="H48" i="208"/>
  <c r="I47" i="208"/>
  <c r="F47" i="208"/>
  <c r="I46" i="208"/>
  <c r="H45" i="208"/>
  <c r="I44" i="208"/>
  <c r="I43" i="208"/>
  <c r="I42" i="208"/>
  <c r="G41" i="208"/>
  <c r="I40" i="208"/>
  <c r="I39" i="208"/>
  <c r="I38" i="208"/>
  <c r="F38" i="208"/>
  <c r="I37" i="208"/>
  <c r="H36" i="208"/>
  <c r="H35" i="208" s="1"/>
  <c r="G35" i="208"/>
  <c r="I34" i="208"/>
  <c r="I33" i="208"/>
  <c r="F33" i="208"/>
  <c r="I32" i="208"/>
  <c r="H31" i="208"/>
  <c r="I30" i="208"/>
  <c r="F30" i="208"/>
  <c r="I29" i="208"/>
  <c r="I28" i="208" s="1"/>
  <c r="H28" i="208"/>
  <c r="I27" i="208"/>
  <c r="F27" i="208"/>
  <c r="I26" i="208"/>
  <c r="H25" i="208"/>
  <c r="I23" i="208"/>
  <c r="F23" i="208"/>
  <c r="I22" i="208"/>
  <c r="I21" i="208" s="1"/>
  <c r="H21" i="208"/>
  <c r="I20" i="208"/>
  <c r="I19" i="208"/>
  <c r="H18" i="208"/>
  <c r="I17" i="208"/>
  <c r="I16" i="208"/>
  <c r="H15" i="208"/>
  <c r="G14" i="208"/>
  <c r="G13" i="208" s="1"/>
  <c r="G9" i="208" s="1"/>
  <c r="F13" i="208"/>
  <c r="E13" i="208"/>
  <c r="G11" i="208"/>
  <c r="E11" i="208"/>
  <c r="I19" i="209" l="1"/>
  <c r="I25" i="209"/>
  <c r="I49" i="209"/>
  <c r="G8" i="208"/>
  <c r="I66" i="209"/>
  <c r="I65" i="209" s="1"/>
  <c r="I64" i="209" s="1"/>
  <c r="I14" i="209" s="1"/>
  <c r="G12" i="209"/>
  <c r="I25" i="208"/>
  <c r="I52" i="209"/>
  <c r="H24" i="208"/>
  <c r="I59" i="209"/>
  <c r="I35" i="209"/>
  <c r="I29" i="209"/>
  <c r="I22" i="209"/>
  <c r="I18" i="209" s="1"/>
  <c r="I52" i="208"/>
  <c r="I15" i="208"/>
  <c r="I65" i="208"/>
  <c r="I64" i="208" s="1"/>
  <c r="I11" i="208" s="1"/>
  <c r="H61" i="208"/>
  <c r="H60" i="208" s="1"/>
  <c r="H10" i="208" s="1"/>
  <c r="I55" i="208"/>
  <c r="I45" i="208"/>
  <c r="I41" i="208"/>
  <c r="I36" i="208"/>
  <c r="I35" i="208" s="1"/>
  <c r="I31" i="208"/>
  <c r="I18" i="208"/>
  <c r="H14" i="208"/>
  <c r="I45" i="209"/>
  <c r="I40" i="209"/>
  <c r="I39" i="209" s="1"/>
  <c r="I24" i="208" l="1"/>
  <c r="I14" i="208"/>
  <c r="M8" i="208"/>
  <c r="H13" i="208"/>
  <c r="H9" i="208" s="1"/>
  <c r="H8" i="208" s="1"/>
  <c r="I28" i="209"/>
  <c r="I17" i="209" s="1"/>
  <c r="I13" i="209" s="1"/>
  <c r="I12" i="209" s="1"/>
  <c r="N58" i="206"/>
  <c r="I13" i="208" l="1"/>
  <c r="I9" i="208" s="1"/>
  <c r="I8" i="208" s="1"/>
  <c r="H23" i="199" l="1"/>
  <c r="H22" i="199"/>
  <c r="I22" i="199" s="1"/>
  <c r="M30" i="206" l="1"/>
  <c r="M21" i="199"/>
  <c r="H62" i="203" l="1"/>
  <c r="H62" i="206" l="1"/>
  <c r="I72" i="207" l="1"/>
  <c r="I71" i="207"/>
  <c r="I70" i="207"/>
  <c r="I69" i="207" s="1"/>
  <c r="I68" i="207" s="1"/>
  <c r="I15" i="207" s="1"/>
  <c r="I66" i="207"/>
  <c r="I65" i="207" s="1"/>
  <c r="I64" i="207" s="1"/>
  <c r="I14" i="207" s="1"/>
  <c r="I67" i="207"/>
  <c r="I62" i="207"/>
  <c r="I61" i="207"/>
  <c r="I60" i="207"/>
  <c r="I58" i="207"/>
  <c r="I57" i="207"/>
  <c r="I56" i="207" s="1"/>
  <c r="I55" i="207"/>
  <c r="I54" i="207"/>
  <c r="I53" i="207"/>
  <c r="I52" i="207" s="1"/>
  <c r="I51" i="207"/>
  <c r="I50" i="207"/>
  <c r="I48" i="207"/>
  <c r="I47" i="207"/>
  <c r="I46" i="207"/>
  <c r="I44" i="207"/>
  <c r="I43" i="207"/>
  <c r="I42" i="207"/>
  <c r="I41" i="207"/>
  <c r="I38" i="207"/>
  <c r="I37" i="207"/>
  <c r="I36" i="207"/>
  <c r="I34" i="207"/>
  <c r="I33" i="207"/>
  <c r="I31" i="207"/>
  <c r="I30" i="207"/>
  <c r="I29" i="207" s="1"/>
  <c r="I27" i="207"/>
  <c r="I26" i="207"/>
  <c r="I24" i="207"/>
  <c r="I23" i="207"/>
  <c r="I21" i="207"/>
  <c r="I20" i="207"/>
  <c r="Q720" i="207"/>
  <c r="Q715" i="207"/>
  <c r="Q714" i="207"/>
  <c r="Q713" i="207"/>
  <c r="Q712" i="207"/>
  <c r="Q711" i="207"/>
  <c r="Q710" i="207"/>
  <c r="Q698" i="207"/>
  <c r="F527" i="207"/>
  <c r="J81" i="207"/>
  <c r="J80" i="207"/>
  <c r="G68" i="207"/>
  <c r="G15" i="207" s="1"/>
  <c r="F68" i="207"/>
  <c r="G65" i="207"/>
  <c r="G64" i="207" s="1"/>
  <c r="G14" i="207" s="1"/>
  <c r="F64" i="207"/>
  <c r="E64" i="207"/>
  <c r="G59" i="207"/>
  <c r="F54" i="207"/>
  <c r="F51" i="207"/>
  <c r="G45" i="207"/>
  <c r="F42" i="207"/>
  <c r="G39" i="207"/>
  <c r="F37" i="207"/>
  <c r="F34" i="207"/>
  <c r="F31" i="207"/>
  <c r="F27" i="207"/>
  <c r="G18" i="207"/>
  <c r="G17" i="207" s="1"/>
  <c r="G13" i="207" s="1"/>
  <c r="F17" i="207"/>
  <c r="E17" i="207"/>
  <c r="E15" i="207"/>
  <c r="Q716" i="206"/>
  <c r="Q711" i="206"/>
  <c r="Q710" i="206"/>
  <c r="Q709" i="206"/>
  <c r="Q708" i="206"/>
  <c r="Q707" i="206"/>
  <c r="Q706" i="206"/>
  <c r="Q694" i="206"/>
  <c r="F523" i="206"/>
  <c r="E76" i="206"/>
  <c r="I68" i="206"/>
  <c r="I67" i="206"/>
  <c r="I66" i="206"/>
  <c r="H65" i="206"/>
  <c r="H64" i="206" s="1"/>
  <c r="H11" i="206" s="1"/>
  <c r="G64" i="206"/>
  <c r="G11" i="206" s="1"/>
  <c r="F64" i="206"/>
  <c r="I63" i="206"/>
  <c r="I62" i="206"/>
  <c r="I61" i="206" s="1"/>
  <c r="I60" i="206" s="1"/>
  <c r="I10" i="206" s="1"/>
  <c r="H61" i="206"/>
  <c r="H60" i="206" s="1"/>
  <c r="H10" i="206" s="1"/>
  <c r="G61" i="206"/>
  <c r="G60" i="206"/>
  <c r="F60" i="206"/>
  <c r="E60" i="206"/>
  <c r="I58" i="206"/>
  <c r="I57" i="206"/>
  <c r="I56" i="206"/>
  <c r="H55" i="206"/>
  <c r="M55" i="206" s="1"/>
  <c r="G55" i="206"/>
  <c r="I54" i="206"/>
  <c r="I53" i="206"/>
  <c r="I52" i="206" s="1"/>
  <c r="H52" i="206"/>
  <c r="I50" i="206"/>
  <c r="F50" i="206"/>
  <c r="I49" i="206"/>
  <c r="I48" i="206" s="1"/>
  <c r="H48" i="206"/>
  <c r="I47" i="206"/>
  <c r="F47" i="206"/>
  <c r="I46" i="206"/>
  <c r="I45" i="206" s="1"/>
  <c r="H45" i="206"/>
  <c r="I44" i="206"/>
  <c r="I43" i="206"/>
  <c r="I42" i="206"/>
  <c r="H41" i="206"/>
  <c r="G41" i="206"/>
  <c r="I40" i="206"/>
  <c r="I39" i="206"/>
  <c r="I38" i="206"/>
  <c r="F38" i="206"/>
  <c r="I37" i="206"/>
  <c r="H36" i="206"/>
  <c r="H35" i="206" s="1"/>
  <c r="G35" i="206"/>
  <c r="I34" i="206"/>
  <c r="M33" i="206"/>
  <c r="I33" i="206"/>
  <c r="F33" i="206"/>
  <c r="I32" i="206"/>
  <c r="I31" i="206" s="1"/>
  <c r="M31" i="206"/>
  <c r="H31" i="206"/>
  <c r="N30" i="206"/>
  <c r="I30" i="206"/>
  <c r="F30" i="206"/>
  <c r="I29" i="206"/>
  <c r="I28" i="206" s="1"/>
  <c r="H28" i="206"/>
  <c r="I27" i="206"/>
  <c r="F27" i="206"/>
  <c r="I26" i="206"/>
  <c r="I25" i="206" s="1"/>
  <c r="H25" i="206"/>
  <c r="I23" i="206"/>
  <c r="F23" i="206"/>
  <c r="I22" i="206"/>
  <c r="I21" i="206" s="1"/>
  <c r="H21" i="206"/>
  <c r="I20" i="206"/>
  <c r="I19" i="206"/>
  <c r="H18" i="206"/>
  <c r="I17" i="206"/>
  <c r="I16" i="206"/>
  <c r="H15" i="206"/>
  <c r="G14" i="206"/>
  <c r="F13" i="206"/>
  <c r="E13" i="206"/>
  <c r="E11" i="206"/>
  <c r="G10" i="206"/>
  <c r="G13" i="206" l="1"/>
  <c r="G9" i="206" s="1"/>
  <c r="G8" i="206" s="1"/>
  <c r="I15" i="206"/>
  <c r="I49" i="207"/>
  <c r="H14" i="206"/>
  <c r="I18" i="206"/>
  <c r="I25" i="207"/>
  <c r="I59" i="207"/>
  <c r="I45" i="207"/>
  <c r="I36" i="206"/>
  <c r="I35" i="206" s="1"/>
  <c r="H24" i="206"/>
  <c r="I32" i="207"/>
  <c r="I19" i="207"/>
  <c r="I40" i="207"/>
  <c r="I39" i="207" s="1"/>
  <c r="I65" i="206"/>
  <c r="I64" i="206" s="1"/>
  <c r="I11" i="206" s="1"/>
  <c r="I55" i="206"/>
  <c r="I41" i="206"/>
  <c r="G12" i="207"/>
  <c r="I22" i="207"/>
  <c r="I35" i="207"/>
  <c r="I24" i="206"/>
  <c r="I62" i="204"/>
  <c r="I28" i="207" l="1"/>
  <c r="I14" i="206"/>
  <c r="I18" i="207"/>
  <c r="I17" i="207" s="1"/>
  <c r="I13" i="207" s="1"/>
  <c r="I12" i="207" s="1"/>
  <c r="M13" i="206"/>
  <c r="H13" i="206"/>
  <c r="H9" i="206" s="1"/>
  <c r="H8" i="206" s="1"/>
  <c r="I66" i="205"/>
  <c r="I65" i="205" s="1"/>
  <c r="I64" i="205" s="1"/>
  <c r="I14" i="205" s="1"/>
  <c r="I55" i="205"/>
  <c r="I37" i="205"/>
  <c r="I36" i="205"/>
  <c r="I35" i="205" s="1"/>
  <c r="I31" i="205"/>
  <c r="I30" i="205"/>
  <c r="Q720" i="205"/>
  <c r="Q715" i="205"/>
  <c r="Q714" i="205"/>
  <c r="Q713" i="205"/>
  <c r="Q712" i="205"/>
  <c r="Q711" i="205"/>
  <c r="Q710" i="205"/>
  <c r="Q698" i="205"/>
  <c r="F527" i="205"/>
  <c r="J81" i="205"/>
  <c r="J80" i="205"/>
  <c r="G68" i="205"/>
  <c r="G15" i="205" s="1"/>
  <c r="F68" i="205"/>
  <c r="G65" i="205"/>
  <c r="G64" i="205" s="1"/>
  <c r="G14" i="205" s="1"/>
  <c r="F64" i="205"/>
  <c r="E64" i="205"/>
  <c r="G59" i="205"/>
  <c r="F54" i="205"/>
  <c r="F51" i="205"/>
  <c r="G45" i="205"/>
  <c r="F42" i="205"/>
  <c r="G39" i="205"/>
  <c r="F37" i="205"/>
  <c r="F34" i="205"/>
  <c r="F31" i="205"/>
  <c r="F27" i="205"/>
  <c r="G18" i="205"/>
  <c r="F17" i="205"/>
  <c r="E17" i="205"/>
  <c r="E15" i="205"/>
  <c r="Q716" i="204"/>
  <c r="Q711" i="204"/>
  <c r="Q710" i="204"/>
  <c r="Q709" i="204"/>
  <c r="Q708" i="204"/>
  <c r="Q707" i="204"/>
  <c r="Q706" i="204"/>
  <c r="Q694" i="204"/>
  <c r="F523" i="204"/>
  <c r="E76" i="204"/>
  <c r="I68" i="204"/>
  <c r="I72" i="205" s="1"/>
  <c r="I67" i="204"/>
  <c r="I71" i="205" s="1"/>
  <c r="I66" i="204"/>
  <c r="H65" i="204"/>
  <c r="H64" i="204" s="1"/>
  <c r="H11" i="204" s="1"/>
  <c r="G64" i="204"/>
  <c r="G11" i="204" s="1"/>
  <c r="F64" i="204"/>
  <c r="I63" i="204"/>
  <c r="I67" i="205" s="1"/>
  <c r="I61" i="204"/>
  <c r="I60" i="204" s="1"/>
  <c r="I10" i="204" s="1"/>
  <c r="H61" i="204"/>
  <c r="H60" i="204" s="1"/>
  <c r="H10" i="204" s="1"/>
  <c r="G61" i="204"/>
  <c r="G60" i="204" s="1"/>
  <c r="G10" i="204" s="1"/>
  <c r="F60" i="204"/>
  <c r="E60" i="204"/>
  <c r="I58" i="204"/>
  <c r="I62" i="205" s="1"/>
  <c r="I57" i="204"/>
  <c r="I61" i="205" s="1"/>
  <c r="I56" i="204"/>
  <c r="I60" i="205" s="1"/>
  <c r="H55" i="204"/>
  <c r="M55" i="204" s="1"/>
  <c r="G55" i="204"/>
  <c r="I54" i="204"/>
  <c r="I58" i="205" s="1"/>
  <c r="I53" i="204"/>
  <c r="I52" i="204" s="1"/>
  <c r="H52" i="204"/>
  <c r="I50" i="204"/>
  <c r="I54" i="205" s="1"/>
  <c r="F50" i="204"/>
  <c r="I49" i="204"/>
  <c r="I48" i="204" s="1"/>
  <c r="H48" i="204"/>
  <c r="I47" i="204"/>
  <c r="I51" i="205" s="1"/>
  <c r="F47" i="204"/>
  <c r="I46" i="204"/>
  <c r="I45" i="204" s="1"/>
  <c r="H45" i="204"/>
  <c r="I44" i="204"/>
  <c r="I48" i="205" s="1"/>
  <c r="I43" i="204"/>
  <c r="I47" i="205" s="1"/>
  <c r="I42" i="204"/>
  <c r="I46" i="205" s="1"/>
  <c r="H41" i="204"/>
  <c r="G41" i="204"/>
  <c r="I40" i="204"/>
  <c r="I44" i="205" s="1"/>
  <c r="I39" i="204"/>
  <c r="I43" i="205" s="1"/>
  <c r="I38" i="204"/>
  <c r="I42" i="205" s="1"/>
  <c r="F38" i="204"/>
  <c r="I37" i="204"/>
  <c r="I41" i="205" s="1"/>
  <c r="H36" i="204"/>
  <c r="I36" i="204" s="1"/>
  <c r="I35" i="204" s="1"/>
  <c r="G35" i="204"/>
  <c r="G13" i="204" s="1"/>
  <c r="G9" i="204" s="1"/>
  <c r="G8" i="204" s="1"/>
  <c r="I34" i="204"/>
  <c r="I38" i="205" s="1"/>
  <c r="M33" i="204"/>
  <c r="I33" i="204"/>
  <c r="F33" i="204"/>
  <c r="I32" i="204"/>
  <c r="M31" i="204"/>
  <c r="H31" i="204"/>
  <c r="N30" i="204"/>
  <c r="I30" i="204"/>
  <c r="I34" i="205" s="1"/>
  <c r="F30" i="204"/>
  <c r="I29" i="204"/>
  <c r="H28" i="204"/>
  <c r="I27" i="204"/>
  <c r="F27" i="204"/>
  <c r="I26" i="204"/>
  <c r="I25" i="204" s="1"/>
  <c r="H25" i="204"/>
  <c r="I23" i="204"/>
  <c r="I27" i="205" s="1"/>
  <c r="F23" i="204"/>
  <c r="I22" i="204"/>
  <c r="I21" i="204" s="1"/>
  <c r="H21" i="204"/>
  <c r="I20" i="204"/>
  <c r="I24" i="205" s="1"/>
  <c r="I19" i="204"/>
  <c r="I23" i="205" s="1"/>
  <c r="I18" i="204"/>
  <c r="H18" i="204"/>
  <c r="I17" i="204"/>
  <c r="I21" i="205" s="1"/>
  <c r="I16" i="204"/>
  <c r="H15" i="204"/>
  <c r="G14" i="204"/>
  <c r="F13" i="204"/>
  <c r="E13" i="204"/>
  <c r="E11" i="204"/>
  <c r="I29" i="205" l="1"/>
  <c r="I40" i="205"/>
  <c r="I39" i="205" s="1"/>
  <c r="H35" i="204"/>
  <c r="I53" i="205"/>
  <c r="I52" i="205" s="1"/>
  <c r="G17" i="205"/>
  <c r="G13" i="205" s="1"/>
  <c r="G12" i="205" s="1"/>
  <c r="I57" i="205"/>
  <c r="I56" i="205" s="1"/>
  <c r="I26" i="205"/>
  <c r="I25" i="205" s="1"/>
  <c r="I15" i="204"/>
  <c r="I14" i="204" s="1"/>
  <c r="I13" i="206"/>
  <c r="I9" i="206" s="1"/>
  <c r="I8" i="206" s="1"/>
  <c r="I65" i="204"/>
  <c r="I64" i="204" s="1"/>
  <c r="I11" i="204" s="1"/>
  <c r="I70" i="205"/>
  <c r="I69" i="205" s="1"/>
  <c r="I68" i="205" s="1"/>
  <c r="I15" i="205" s="1"/>
  <c r="I59" i="205"/>
  <c r="I28" i="204"/>
  <c r="I50" i="205"/>
  <c r="I45" i="205"/>
  <c r="I33" i="205"/>
  <c r="I32" i="205" s="1"/>
  <c r="I28" i="205" s="1"/>
  <c r="I20" i="205"/>
  <c r="I19" i="205" s="1"/>
  <c r="I55" i="204"/>
  <c r="H24" i="204"/>
  <c r="H14" i="204"/>
  <c r="I22" i="205"/>
  <c r="I41" i="204"/>
  <c r="I31" i="204"/>
  <c r="H28" i="198"/>
  <c r="I24" i="204" l="1"/>
  <c r="H13" i="204"/>
  <c r="I18" i="205"/>
  <c r="I49" i="205"/>
  <c r="I17" i="205" s="1"/>
  <c r="I13" i="205" s="1"/>
  <c r="I12" i="205" s="1"/>
  <c r="M13" i="204"/>
  <c r="H9" i="204"/>
  <c r="H8" i="204" s="1"/>
  <c r="I13" i="204" l="1"/>
  <c r="I9" i="204" s="1"/>
  <c r="I8" i="204" s="1"/>
  <c r="H26" i="201"/>
  <c r="M27" i="201" s="1"/>
  <c r="I17" i="200" l="1"/>
  <c r="I26" i="195"/>
  <c r="I25" i="195"/>
  <c r="I23" i="195"/>
  <c r="I22" i="195"/>
  <c r="I20" i="195"/>
  <c r="I19" i="195"/>
  <c r="I71" i="196"/>
  <c r="I70" i="196"/>
  <c r="J70" i="196" s="1"/>
  <c r="J68" i="196" s="1"/>
  <c r="I69" i="196"/>
  <c r="I66" i="196"/>
  <c r="I61" i="196"/>
  <c r="I60" i="196"/>
  <c r="I59" i="196"/>
  <c r="I57" i="196"/>
  <c r="I56" i="196"/>
  <c r="I54" i="196"/>
  <c r="I53" i="196"/>
  <c r="I52" i="196"/>
  <c r="I50" i="196"/>
  <c r="I49" i="196"/>
  <c r="I47" i="196"/>
  <c r="I45" i="196"/>
  <c r="I43" i="196"/>
  <c r="I42" i="196"/>
  <c r="I41" i="196"/>
  <c r="I40" i="196"/>
  <c r="I37" i="196"/>
  <c r="I36" i="196"/>
  <c r="I35" i="196"/>
  <c r="J35" i="196" s="1"/>
  <c r="I33" i="196"/>
  <c r="I32" i="196"/>
  <c r="I30" i="196"/>
  <c r="I29" i="196"/>
  <c r="I26" i="196"/>
  <c r="I25" i="196"/>
  <c r="I23" i="196"/>
  <c r="I22" i="196"/>
  <c r="I20" i="196"/>
  <c r="I19" i="196"/>
  <c r="I17" i="198" l="1"/>
  <c r="J43" i="196"/>
  <c r="H43" i="195" s="1"/>
  <c r="J32" i="196"/>
  <c r="H32" i="195" s="1"/>
  <c r="J30" i="198"/>
  <c r="J22" i="196"/>
  <c r="H22" i="195" s="1"/>
  <c r="I34" i="198"/>
  <c r="I19" i="198"/>
  <c r="H21" i="199"/>
  <c r="H18" i="199"/>
  <c r="H15" i="199"/>
  <c r="J30" i="199"/>
  <c r="H71" i="195"/>
  <c r="H70" i="195"/>
  <c r="H69" i="195"/>
  <c r="H66" i="195"/>
  <c r="H61" i="195"/>
  <c r="H60" i="195"/>
  <c r="H59" i="195"/>
  <c r="H57" i="195"/>
  <c r="H56" i="195"/>
  <c r="H54" i="195"/>
  <c r="H53" i="195"/>
  <c r="H52" i="195"/>
  <c r="H50" i="195"/>
  <c r="H49" i="195"/>
  <c r="H47" i="195"/>
  <c r="H45" i="195"/>
  <c r="H41" i="195"/>
  <c r="H40" i="195"/>
  <c r="H35" i="195"/>
  <c r="I21" i="197"/>
  <c r="O31" i="200"/>
  <c r="N33" i="200"/>
  <c r="M32" i="199"/>
  <c r="N30" i="200"/>
  <c r="M29" i="199"/>
  <c r="I16" i="198" l="1"/>
  <c r="I16" i="203" l="1"/>
  <c r="I72" i="191" l="1"/>
  <c r="I71" i="191"/>
  <c r="I70" i="191"/>
  <c r="I67" i="191"/>
  <c r="I62" i="191"/>
  <c r="I61" i="191"/>
  <c r="I60" i="191"/>
  <c r="I58" i="191"/>
  <c r="I57" i="191"/>
  <c r="I55" i="191"/>
  <c r="I54" i="191"/>
  <c r="I53" i="191"/>
  <c r="I51" i="191"/>
  <c r="I50" i="191"/>
  <c r="I48" i="191"/>
  <c r="I47" i="191"/>
  <c r="I46" i="191"/>
  <c r="I44" i="191"/>
  <c r="I43" i="191"/>
  <c r="I42" i="191"/>
  <c r="I41" i="191"/>
  <c r="I38" i="191"/>
  <c r="I37" i="191"/>
  <c r="I36" i="191"/>
  <c r="I34" i="191"/>
  <c r="I33" i="191"/>
  <c r="I31" i="191"/>
  <c r="I30" i="191"/>
  <c r="I27" i="191"/>
  <c r="I26" i="191"/>
  <c r="I24" i="191"/>
  <c r="I23" i="191"/>
  <c r="I21" i="191"/>
  <c r="I20" i="191"/>
  <c r="I70" i="193"/>
  <c r="I69" i="193"/>
  <c r="I66" i="193"/>
  <c r="I61" i="193"/>
  <c r="I60" i="193"/>
  <c r="I59" i="193"/>
  <c r="I57" i="193"/>
  <c r="I56" i="193"/>
  <c r="I54" i="193"/>
  <c r="I53" i="193"/>
  <c r="I52" i="193"/>
  <c r="I50" i="193"/>
  <c r="I49" i="193"/>
  <c r="I47" i="193"/>
  <c r="I46" i="193"/>
  <c r="I45" i="193"/>
  <c r="I43" i="193"/>
  <c r="I42" i="193"/>
  <c r="I41" i="193"/>
  <c r="I40" i="193"/>
  <c r="I37" i="193"/>
  <c r="I36" i="193"/>
  <c r="I35" i="193"/>
  <c r="I34" i="193" s="1"/>
  <c r="I33" i="193"/>
  <c r="I32" i="193"/>
  <c r="I31" i="193" s="1"/>
  <c r="I30" i="193"/>
  <c r="I29" i="193"/>
  <c r="I26" i="193"/>
  <c r="I25" i="193"/>
  <c r="I23" i="193"/>
  <c r="I22" i="193"/>
  <c r="I20" i="193"/>
  <c r="I19" i="193"/>
  <c r="I54" i="194"/>
  <c r="I20" i="194"/>
  <c r="I71" i="195"/>
  <c r="I70" i="195"/>
  <c r="I69" i="195"/>
  <c r="I66" i="195"/>
  <c r="I60" i="195"/>
  <c r="I59" i="195"/>
  <c r="I57" i="195"/>
  <c r="I56" i="195"/>
  <c r="I54" i="195"/>
  <c r="I53" i="195"/>
  <c r="I52" i="195"/>
  <c r="I50" i="195"/>
  <c r="I49" i="195"/>
  <c r="I47" i="195"/>
  <c r="I46" i="195"/>
  <c r="I45" i="195"/>
  <c r="I43" i="195"/>
  <c r="I42" i="195"/>
  <c r="I41" i="195"/>
  <c r="I40" i="195"/>
  <c r="I37" i="195"/>
  <c r="I36" i="195"/>
  <c r="I35" i="195"/>
  <c r="I33" i="195"/>
  <c r="I32" i="195"/>
  <c r="J32" i="195" s="1"/>
  <c r="I30" i="195"/>
  <c r="I29" i="195"/>
  <c r="J22" i="195"/>
  <c r="H22" i="194" s="1"/>
  <c r="I21" i="193" l="1"/>
  <c r="I30" i="198"/>
  <c r="J28" i="198" l="1"/>
  <c r="I72" i="197"/>
  <c r="I71" i="197"/>
  <c r="I70" i="197"/>
  <c r="I67" i="197"/>
  <c r="I66" i="197" s="1"/>
  <c r="I65" i="197" s="1"/>
  <c r="I64" i="197" s="1"/>
  <c r="I14" i="197" s="1"/>
  <c r="I62" i="197"/>
  <c r="I61" i="197"/>
  <c r="I60" i="197"/>
  <c r="I58" i="197"/>
  <c r="I57" i="197"/>
  <c r="I55" i="197"/>
  <c r="I54" i="197"/>
  <c r="I53" i="197"/>
  <c r="I51" i="197"/>
  <c r="I50" i="197"/>
  <c r="I48" i="197"/>
  <c r="I47" i="197"/>
  <c r="I46" i="197"/>
  <c r="I44" i="197"/>
  <c r="I43" i="197"/>
  <c r="I42" i="197"/>
  <c r="I41" i="197"/>
  <c r="I38" i="197"/>
  <c r="I37" i="197"/>
  <c r="I36" i="197"/>
  <c r="I34" i="197"/>
  <c r="I33" i="197"/>
  <c r="I31" i="197"/>
  <c r="I30" i="197"/>
  <c r="I27" i="197"/>
  <c r="I26" i="197"/>
  <c r="I24" i="197"/>
  <c r="I23" i="197"/>
  <c r="I20" i="197"/>
  <c r="I19" i="197" s="1"/>
  <c r="Q716" i="203"/>
  <c r="Q711" i="203"/>
  <c r="Q710" i="203"/>
  <c r="Q709" i="203"/>
  <c r="Q708" i="203"/>
  <c r="Q707" i="203"/>
  <c r="Q706" i="203"/>
  <c r="Q694" i="203"/>
  <c r="F523" i="203"/>
  <c r="E76" i="203"/>
  <c r="I68" i="203"/>
  <c r="I67" i="203"/>
  <c r="I66" i="203"/>
  <c r="H65" i="203"/>
  <c r="H64" i="203" s="1"/>
  <c r="H11" i="203" s="1"/>
  <c r="G64" i="203"/>
  <c r="F64" i="203"/>
  <c r="I63" i="203"/>
  <c r="H61" i="203"/>
  <c r="H60" i="203" s="1"/>
  <c r="H10" i="203" s="1"/>
  <c r="G61" i="203"/>
  <c r="G60" i="203" s="1"/>
  <c r="G10" i="203" s="1"/>
  <c r="F60" i="203"/>
  <c r="E60" i="203"/>
  <c r="I58" i="203"/>
  <c r="I57" i="203"/>
  <c r="I56" i="203"/>
  <c r="H55" i="203"/>
  <c r="M55" i="203" s="1"/>
  <c r="G55" i="203"/>
  <c r="I54" i="203"/>
  <c r="I53" i="203"/>
  <c r="I52" i="203" s="1"/>
  <c r="H52" i="203"/>
  <c r="I50" i="203"/>
  <c r="F50" i="203"/>
  <c r="I49" i="203"/>
  <c r="H48" i="203"/>
  <c r="I47" i="203"/>
  <c r="F47" i="203"/>
  <c r="I46" i="203"/>
  <c r="I45" i="203" s="1"/>
  <c r="H45" i="203"/>
  <c r="I44" i="203"/>
  <c r="I43" i="203"/>
  <c r="I42" i="203"/>
  <c r="H41" i="203"/>
  <c r="G41" i="203"/>
  <c r="I40" i="203"/>
  <c r="I39" i="203"/>
  <c r="I38" i="203"/>
  <c r="F38" i="203"/>
  <c r="I37" i="203"/>
  <c r="H36" i="203"/>
  <c r="I36" i="203" s="1"/>
  <c r="I35" i="203" s="1"/>
  <c r="G35" i="203"/>
  <c r="I34" i="203"/>
  <c r="M33" i="203"/>
  <c r="I33" i="203"/>
  <c r="F33" i="203"/>
  <c r="I32" i="203"/>
  <c r="I31" i="203" s="1"/>
  <c r="M31" i="203"/>
  <c r="H31" i="203"/>
  <c r="N30" i="203"/>
  <c r="I30" i="203"/>
  <c r="F30" i="203"/>
  <c r="I29" i="203"/>
  <c r="H28" i="203"/>
  <c r="I27" i="203"/>
  <c r="F27" i="203"/>
  <c r="I26" i="203"/>
  <c r="H25" i="203"/>
  <c r="I23" i="203"/>
  <c r="F23" i="203"/>
  <c r="I22" i="203"/>
  <c r="H21" i="203"/>
  <c r="I20" i="203"/>
  <c r="I19" i="203"/>
  <c r="H18" i="203"/>
  <c r="I17" i="203"/>
  <c r="I15" i="203" s="1"/>
  <c r="H15" i="203"/>
  <c r="G14" i="203"/>
  <c r="F13" i="203"/>
  <c r="E13" i="203"/>
  <c r="G11" i="203"/>
  <c r="E11" i="203"/>
  <c r="Q716" i="202"/>
  <c r="Q711" i="202"/>
  <c r="Q710" i="202"/>
  <c r="Q709" i="202"/>
  <c r="Q708" i="202"/>
  <c r="Q707" i="202"/>
  <c r="Q706" i="202"/>
  <c r="Q694" i="202"/>
  <c r="F523" i="202"/>
  <c r="E76" i="202"/>
  <c r="I68" i="202"/>
  <c r="I67" i="202"/>
  <c r="I66" i="202"/>
  <c r="M67" i="202" s="1"/>
  <c r="M65" i="202" s="1"/>
  <c r="H65" i="202"/>
  <c r="H64" i="202" s="1"/>
  <c r="H11" i="202" s="1"/>
  <c r="G64" i="202"/>
  <c r="G11" i="202" s="1"/>
  <c r="F64" i="202"/>
  <c r="I63" i="202"/>
  <c r="H62" i="202"/>
  <c r="I66" i="191" s="1"/>
  <c r="G61" i="202"/>
  <c r="G60" i="202" s="1"/>
  <c r="G10" i="202" s="1"/>
  <c r="F60" i="202"/>
  <c r="E60" i="202"/>
  <c r="I58" i="202"/>
  <c r="I57" i="202"/>
  <c r="I56" i="202"/>
  <c r="H55" i="202"/>
  <c r="G55" i="202"/>
  <c r="I54" i="202"/>
  <c r="I53" i="202"/>
  <c r="H52" i="202"/>
  <c r="I50" i="202"/>
  <c r="F50" i="202"/>
  <c r="I49" i="202"/>
  <c r="I48" i="202" s="1"/>
  <c r="H48" i="202"/>
  <c r="I47" i="202"/>
  <c r="F47" i="202"/>
  <c r="I46" i="202"/>
  <c r="H45" i="202"/>
  <c r="I44" i="202"/>
  <c r="I43" i="202"/>
  <c r="I42" i="202"/>
  <c r="H41" i="202"/>
  <c r="G41" i="202"/>
  <c r="I40" i="202"/>
  <c r="I39" i="202"/>
  <c r="I38" i="202"/>
  <c r="F38" i="202"/>
  <c r="I37" i="202"/>
  <c r="H36" i="202"/>
  <c r="I36" i="202" s="1"/>
  <c r="I35" i="202" s="1"/>
  <c r="G35" i="202"/>
  <c r="I34" i="202"/>
  <c r="M33" i="202"/>
  <c r="I33" i="202"/>
  <c r="F33" i="202"/>
  <c r="I32" i="202"/>
  <c r="M31" i="202"/>
  <c r="H31" i="202"/>
  <c r="N30" i="202"/>
  <c r="I30" i="202"/>
  <c r="F30" i="202"/>
  <c r="I29" i="202"/>
  <c r="H28" i="202"/>
  <c r="I27" i="202"/>
  <c r="F27" i="202"/>
  <c r="I26" i="202"/>
  <c r="H25" i="202"/>
  <c r="I23" i="202"/>
  <c r="F23" i="202"/>
  <c r="I22" i="202"/>
  <c r="I21" i="202" s="1"/>
  <c r="H21" i="202"/>
  <c r="I20" i="202"/>
  <c r="I19" i="202"/>
  <c r="I18" i="202" s="1"/>
  <c r="H18" i="202"/>
  <c r="I17" i="202"/>
  <c r="H15" i="202"/>
  <c r="G14" i="202"/>
  <c r="F13" i="202"/>
  <c r="E13" i="202"/>
  <c r="E11" i="202"/>
  <c r="Q716" i="201"/>
  <c r="Q711" i="201"/>
  <c r="Q710" i="201"/>
  <c r="Q709" i="201"/>
  <c r="Q708" i="201"/>
  <c r="Q707" i="201"/>
  <c r="Q706" i="201"/>
  <c r="Q694" i="201"/>
  <c r="F523" i="201"/>
  <c r="E76" i="201"/>
  <c r="I68" i="201"/>
  <c r="I67" i="201"/>
  <c r="I66" i="201"/>
  <c r="H65" i="201"/>
  <c r="H64" i="201" s="1"/>
  <c r="H11" i="201" s="1"/>
  <c r="G64" i="201"/>
  <c r="G11" i="201" s="1"/>
  <c r="F64" i="201"/>
  <c r="I63" i="201"/>
  <c r="I62" i="201" s="1"/>
  <c r="I61" i="201" s="1"/>
  <c r="I60" i="201" s="1"/>
  <c r="I10" i="201" s="1"/>
  <c r="H62" i="201"/>
  <c r="I65" i="193" s="1"/>
  <c r="G61" i="201"/>
  <c r="G60" i="201" s="1"/>
  <c r="G10" i="201" s="1"/>
  <c r="F60" i="201"/>
  <c r="E60" i="201"/>
  <c r="I58" i="201"/>
  <c r="I57" i="201"/>
  <c r="I56" i="201"/>
  <c r="H55" i="201"/>
  <c r="G55" i="201"/>
  <c r="I54" i="201"/>
  <c r="I53" i="201"/>
  <c r="I52" i="201" s="1"/>
  <c r="H52" i="201"/>
  <c r="I50" i="201"/>
  <c r="F50" i="201"/>
  <c r="I49" i="201"/>
  <c r="H48" i="201"/>
  <c r="I47" i="201"/>
  <c r="F47" i="201"/>
  <c r="I46" i="201"/>
  <c r="H45" i="201"/>
  <c r="I44" i="201"/>
  <c r="I43" i="201"/>
  <c r="I42" i="201"/>
  <c r="H41" i="201"/>
  <c r="G41" i="201"/>
  <c r="I40" i="201"/>
  <c r="I39" i="201"/>
  <c r="I38" i="201"/>
  <c r="F38" i="201"/>
  <c r="I37" i="201"/>
  <c r="H36" i="201"/>
  <c r="H35" i="201" s="1"/>
  <c r="G35" i="201"/>
  <c r="I34" i="201"/>
  <c r="I33" i="201"/>
  <c r="F33" i="201"/>
  <c r="I32" i="201"/>
  <c r="I31" i="201" s="1"/>
  <c r="H31" i="201"/>
  <c r="I30" i="201"/>
  <c r="F30" i="201"/>
  <c r="I29" i="201"/>
  <c r="H28" i="201"/>
  <c r="F27" i="201"/>
  <c r="I26" i="201"/>
  <c r="I23" i="201"/>
  <c r="F23" i="201"/>
  <c r="I22" i="201"/>
  <c r="H21" i="201"/>
  <c r="I20" i="201"/>
  <c r="I19" i="201"/>
  <c r="H18" i="201"/>
  <c r="I17" i="201"/>
  <c r="I16" i="201"/>
  <c r="H15" i="201"/>
  <c r="G14" i="201"/>
  <c r="F13" i="201"/>
  <c r="E13" i="201"/>
  <c r="E11" i="201"/>
  <c r="M8" i="201"/>
  <c r="Q716" i="200"/>
  <c r="Q711" i="200"/>
  <c r="Q710" i="200"/>
  <c r="Q709" i="200"/>
  <c r="Q708" i="200"/>
  <c r="Q707" i="200"/>
  <c r="Q706" i="200"/>
  <c r="Q694" i="200"/>
  <c r="F523" i="200"/>
  <c r="E76" i="200"/>
  <c r="I68" i="200"/>
  <c r="I67" i="200"/>
  <c r="I66" i="200"/>
  <c r="H65" i="200"/>
  <c r="H64" i="200" s="1"/>
  <c r="H11" i="200" s="1"/>
  <c r="G64" i="200"/>
  <c r="G11" i="200" s="1"/>
  <c r="F64" i="200"/>
  <c r="I63" i="200"/>
  <c r="H62" i="200"/>
  <c r="H61" i="200" s="1"/>
  <c r="H60" i="200" s="1"/>
  <c r="H10" i="200" s="1"/>
  <c r="G61" i="200"/>
  <c r="G60" i="200" s="1"/>
  <c r="G10" i="200" s="1"/>
  <c r="F60" i="200"/>
  <c r="E60" i="200"/>
  <c r="I58" i="200"/>
  <c r="I57" i="200"/>
  <c r="I56" i="200"/>
  <c r="H55" i="200"/>
  <c r="G55" i="200"/>
  <c r="I54" i="200"/>
  <c r="I53" i="200"/>
  <c r="H52" i="200"/>
  <c r="J52" i="200" s="1"/>
  <c r="K52" i="200" s="1"/>
  <c r="I50" i="200"/>
  <c r="F50" i="200"/>
  <c r="I49" i="200"/>
  <c r="H48" i="200"/>
  <c r="I47" i="200"/>
  <c r="F47" i="200"/>
  <c r="I46" i="200"/>
  <c r="H45" i="200"/>
  <c r="J44" i="200"/>
  <c r="I44" i="200"/>
  <c r="I47" i="194" s="1"/>
  <c r="I43" i="200"/>
  <c r="I42" i="200"/>
  <c r="H41" i="200"/>
  <c r="G41" i="200"/>
  <c r="I40" i="200"/>
  <c r="I43" i="194" s="1"/>
  <c r="I39" i="200"/>
  <c r="I42" i="194" s="1"/>
  <c r="I38" i="200"/>
  <c r="F38" i="200"/>
  <c r="I37" i="200"/>
  <c r="H36" i="200"/>
  <c r="H35" i="200" s="1"/>
  <c r="G35" i="200"/>
  <c r="I34" i="200"/>
  <c r="I33" i="200"/>
  <c r="F33" i="200"/>
  <c r="I32" i="200"/>
  <c r="H31" i="200"/>
  <c r="I30" i="200"/>
  <c r="F30" i="200"/>
  <c r="I29" i="200"/>
  <c r="H28" i="200"/>
  <c r="N34" i="200"/>
  <c r="I27" i="200"/>
  <c r="F27" i="200"/>
  <c r="I26" i="200"/>
  <c r="H25" i="200"/>
  <c r="I23" i="200"/>
  <c r="I26" i="194" s="1"/>
  <c r="F23" i="200"/>
  <c r="I22" i="200"/>
  <c r="H21" i="200"/>
  <c r="I20" i="200"/>
  <c r="I23" i="194" s="1"/>
  <c r="I19" i="200"/>
  <c r="H18" i="200"/>
  <c r="M19" i="200" s="1"/>
  <c r="M20" i="200" s="1"/>
  <c r="I16" i="200"/>
  <c r="H15" i="200"/>
  <c r="G14" i="200"/>
  <c r="F13" i="200"/>
  <c r="E13" i="200"/>
  <c r="E11" i="200"/>
  <c r="Q716" i="199"/>
  <c r="Q711" i="199"/>
  <c r="Q710" i="199"/>
  <c r="Q709" i="199"/>
  <c r="Q708" i="199"/>
  <c r="Q707" i="199"/>
  <c r="Q706" i="199"/>
  <c r="Q694" i="199"/>
  <c r="F523" i="199"/>
  <c r="E76" i="199"/>
  <c r="I68" i="199"/>
  <c r="I67" i="199"/>
  <c r="I66" i="199"/>
  <c r="N66" i="199" s="1"/>
  <c r="H65" i="199"/>
  <c r="M57" i="199" s="1"/>
  <c r="G64" i="199"/>
  <c r="F64" i="199"/>
  <c r="I63" i="199"/>
  <c r="I62" i="199" s="1"/>
  <c r="I61" i="199" s="1"/>
  <c r="I60" i="199" s="1"/>
  <c r="I10" i="199" s="1"/>
  <c r="H62" i="199"/>
  <c r="I65" i="195" s="1"/>
  <c r="G61" i="199"/>
  <c r="G60" i="199" s="1"/>
  <c r="G10" i="199" s="1"/>
  <c r="F60" i="199"/>
  <c r="E60" i="199"/>
  <c r="I57" i="199"/>
  <c r="I55" i="199" s="1"/>
  <c r="H55" i="199"/>
  <c r="G55" i="199"/>
  <c r="I54" i="199"/>
  <c r="I53" i="199"/>
  <c r="H52" i="199"/>
  <c r="I50" i="199"/>
  <c r="F50" i="199"/>
  <c r="I49" i="199"/>
  <c r="I48" i="199" s="1"/>
  <c r="H48" i="199"/>
  <c r="I47" i="199"/>
  <c r="F47" i="199"/>
  <c r="I46" i="199"/>
  <c r="H45" i="199"/>
  <c r="I43" i="199"/>
  <c r="I42" i="199"/>
  <c r="H41" i="199"/>
  <c r="G41" i="199"/>
  <c r="I40" i="199"/>
  <c r="I39" i="199"/>
  <c r="I38" i="199"/>
  <c r="F38" i="199"/>
  <c r="I37" i="199"/>
  <c r="I36" i="199"/>
  <c r="I35" i="199" s="1"/>
  <c r="H36" i="199"/>
  <c r="H35" i="199" s="1"/>
  <c r="G35" i="199"/>
  <c r="I33" i="199"/>
  <c r="F33" i="199"/>
  <c r="I32" i="199"/>
  <c r="H31" i="199"/>
  <c r="I30" i="199"/>
  <c r="F30" i="199"/>
  <c r="I29" i="199"/>
  <c r="H28" i="199"/>
  <c r="I27" i="199"/>
  <c r="F27" i="199"/>
  <c r="I26" i="199"/>
  <c r="I25" i="199" s="1"/>
  <c r="H25" i="199"/>
  <c r="I23" i="199"/>
  <c r="F23" i="199"/>
  <c r="I19" i="199"/>
  <c r="I17" i="199"/>
  <c r="G14" i="199"/>
  <c r="F13" i="199"/>
  <c r="E13" i="199"/>
  <c r="G11" i="199"/>
  <c r="E11" i="199"/>
  <c r="Q716" i="198"/>
  <c r="Q711" i="198"/>
  <c r="Q710" i="198"/>
  <c r="Q709" i="198"/>
  <c r="Q708" i="198"/>
  <c r="Q707" i="198"/>
  <c r="Q706" i="198"/>
  <c r="Q694" i="198"/>
  <c r="F523" i="198"/>
  <c r="E76" i="198"/>
  <c r="I68" i="198"/>
  <c r="J68" i="198" s="1"/>
  <c r="J68" i="199" s="1"/>
  <c r="I67" i="198"/>
  <c r="J67" i="198" s="1"/>
  <c r="J67" i="199" s="1"/>
  <c r="I66" i="198"/>
  <c r="J66" i="198" s="1"/>
  <c r="J66" i="199" s="1"/>
  <c r="H65" i="198"/>
  <c r="G64" i="198"/>
  <c r="G11" i="198" s="1"/>
  <c r="F64" i="198"/>
  <c r="J63" i="198"/>
  <c r="J63" i="199" s="1"/>
  <c r="J62" i="199" s="1"/>
  <c r="K62" i="199" s="1"/>
  <c r="I63" i="198"/>
  <c r="J62" i="198"/>
  <c r="K62" i="198" s="1"/>
  <c r="I62" i="198"/>
  <c r="J61" i="198"/>
  <c r="K61" i="198" s="1"/>
  <c r="I61" i="198"/>
  <c r="G61" i="198"/>
  <c r="J60" i="198"/>
  <c r="I60" i="198"/>
  <c r="G60" i="198"/>
  <c r="F60" i="198"/>
  <c r="E60" i="198"/>
  <c r="J58" i="199"/>
  <c r="K58" i="199" s="1"/>
  <c r="I58" i="198"/>
  <c r="J57" i="198"/>
  <c r="J57" i="199" s="1"/>
  <c r="I57" i="198"/>
  <c r="J56" i="198"/>
  <c r="J56" i="199" s="1"/>
  <c r="N55" i="198"/>
  <c r="H55" i="198"/>
  <c r="G55" i="198"/>
  <c r="I54" i="198"/>
  <c r="J54" i="198" s="1"/>
  <c r="J54" i="199" s="1"/>
  <c r="I53" i="198"/>
  <c r="J53" i="198" s="1"/>
  <c r="J53" i="199" s="1"/>
  <c r="H52" i="198"/>
  <c r="J52" i="198" s="1"/>
  <c r="J51" i="198"/>
  <c r="I51" i="198"/>
  <c r="J50" i="198"/>
  <c r="J50" i="199" s="1"/>
  <c r="I50" i="198"/>
  <c r="F50" i="198"/>
  <c r="J49" i="198"/>
  <c r="J49" i="199" s="1"/>
  <c r="J48" i="199" s="1"/>
  <c r="K48" i="199" s="1"/>
  <c r="I49" i="198"/>
  <c r="H48" i="198"/>
  <c r="J48" i="198" s="1"/>
  <c r="K48" i="198" s="1"/>
  <c r="J47" i="198"/>
  <c r="J47" i="199" s="1"/>
  <c r="I47" i="198"/>
  <c r="F47" i="198"/>
  <c r="J46" i="198"/>
  <c r="J46" i="199" s="1"/>
  <c r="I46" i="198"/>
  <c r="H45" i="198"/>
  <c r="I45" i="198" s="1"/>
  <c r="J44" i="198"/>
  <c r="J44" i="199" s="1"/>
  <c r="K44" i="199" s="1"/>
  <c r="I44" i="198"/>
  <c r="J42" i="198"/>
  <c r="I42" i="198"/>
  <c r="G41" i="198"/>
  <c r="J40" i="198"/>
  <c r="J40" i="199" s="1"/>
  <c r="I40" i="198"/>
  <c r="J39" i="198"/>
  <c r="J39" i="199" s="1"/>
  <c r="J39" i="200" s="1"/>
  <c r="J39" i="201" s="1"/>
  <c r="J39" i="202" s="1"/>
  <c r="I39" i="198"/>
  <c r="J38" i="198"/>
  <c r="J38" i="199" s="1"/>
  <c r="I38" i="198"/>
  <c r="F38" i="198"/>
  <c r="J37" i="198"/>
  <c r="J37" i="199" s="1"/>
  <c r="I37" i="198"/>
  <c r="H36" i="198"/>
  <c r="I36" i="198" s="1"/>
  <c r="G35" i="198"/>
  <c r="J34" i="198"/>
  <c r="J34" i="199" s="1"/>
  <c r="J33" i="198"/>
  <c r="J33" i="199" s="1"/>
  <c r="I33" i="198"/>
  <c r="F33" i="198"/>
  <c r="J32" i="198"/>
  <c r="J32" i="199" s="1"/>
  <c r="I32" i="198"/>
  <c r="H31" i="198"/>
  <c r="J31" i="198" s="1"/>
  <c r="F30" i="198"/>
  <c r="J27" i="198"/>
  <c r="J27" i="199" s="1"/>
  <c r="I27" i="198"/>
  <c r="F27" i="198"/>
  <c r="J26" i="198"/>
  <c r="J26" i="199" s="1"/>
  <c r="I26" i="198"/>
  <c r="H25" i="198"/>
  <c r="J25" i="198" s="1"/>
  <c r="J23" i="198"/>
  <c r="J23" i="199" s="1"/>
  <c r="J23" i="200" s="1"/>
  <c r="J23" i="201" s="1"/>
  <c r="J23" i="202" s="1"/>
  <c r="J23" i="203" s="1"/>
  <c r="J23" i="204" s="1"/>
  <c r="J23" i="206" s="1"/>
  <c r="J23" i="208" s="1"/>
  <c r="J23" i="210" s="1"/>
  <c r="J23" i="212" s="1"/>
  <c r="J23" i="214" s="1"/>
  <c r="I23" i="198"/>
  <c r="F23" i="198"/>
  <c r="J22" i="198"/>
  <c r="J22" i="199" s="1"/>
  <c r="J22" i="200" s="1"/>
  <c r="J22" i="201" s="1"/>
  <c r="J22" i="202" s="1"/>
  <c r="J22" i="203" s="1"/>
  <c r="I22" i="198"/>
  <c r="H21" i="198"/>
  <c r="I21" i="198" s="1"/>
  <c r="J20" i="198"/>
  <c r="J20" i="199" s="1"/>
  <c r="J20" i="200" s="1"/>
  <c r="J20" i="201" s="1"/>
  <c r="I20" i="198"/>
  <c r="I18" i="198" s="1"/>
  <c r="J19" i="198"/>
  <c r="J19" i="199" s="1"/>
  <c r="J19" i="200" s="1"/>
  <c r="J19" i="201" s="1"/>
  <c r="J18" i="198"/>
  <c r="K18" i="198" s="1"/>
  <c r="M17" i="198"/>
  <c r="J17" i="198"/>
  <c r="J16" i="199"/>
  <c r="J16" i="200" s="1"/>
  <c r="J16" i="201" s="1"/>
  <c r="I15" i="198"/>
  <c r="H15" i="198"/>
  <c r="G14" i="198"/>
  <c r="F13" i="198"/>
  <c r="E13" i="198"/>
  <c r="E11" i="198"/>
  <c r="J10" i="198"/>
  <c r="I10" i="198"/>
  <c r="H10" i="198"/>
  <c r="G10" i="198"/>
  <c r="Q720" i="197"/>
  <c r="Q715" i="197"/>
  <c r="Q714" i="197"/>
  <c r="Q713" i="197"/>
  <c r="Q712" i="197"/>
  <c r="Q711" i="197"/>
  <c r="Q710" i="197"/>
  <c r="Q698" i="197"/>
  <c r="F527" i="197"/>
  <c r="J81" i="197"/>
  <c r="J80" i="197"/>
  <c r="G68" i="197"/>
  <c r="G15" i="197" s="1"/>
  <c r="F68" i="197"/>
  <c r="G65" i="197"/>
  <c r="G64" i="197" s="1"/>
  <c r="G14" i="197" s="1"/>
  <c r="F64" i="197"/>
  <c r="E64" i="197"/>
  <c r="G59" i="197"/>
  <c r="I56" i="197"/>
  <c r="F54" i="197"/>
  <c r="F51" i="197"/>
  <c r="I45" i="197"/>
  <c r="G45" i="197"/>
  <c r="F42" i="197"/>
  <c r="G39" i="197"/>
  <c r="F37" i="197"/>
  <c r="I35" i="197"/>
  <c r="F34" i="197"/>
  <c r="F31" i="197"/>
  <c r="I29" i="197"/>
  <c r="F27" i="197"/>
  <c r="G18" i="197"/>
  <c r="F17" i="197"/>
  <c r="E17" i="197"/>
  <c r="E15" i="197"/>
  <c r="J20" i="196"/>
  <c r="H20" i="195" s="1"/>
  <c r="J19" i="196"/>
  <c r="H19" i="195" s="1"/>
  <c r="I28" i="200" l="1"/>
  <c r="H61" i="199"/>
  <c r="H60" i="199" s="1"/>
  <c r="H10" i="199" s="1"/>
  <c r="I52" i="199"/>
  <c r="G13" i="198"/>
  <c r="G9" i="198" s="1"/>
  <c r="I48" i="201"/>
  <c r="J65" i="199"/>
  <c r="K65" i="199" s="1"/>
  <c r="J17" i="199"/>
  <c r="J17" i="200" s="1"/>
  <c r="J17" i="201" s="1"/>
  <c r="J15" i="198"/>
  <c r="I41" i="201"/>
  <c r="I55" i="201"/>
  <c r="G13" i="203"/>
  <c r="G9" i="203" s="1"/>
  <c r="G8" i="203" s="1"/>
  <c r="J47" i="200"/>
  <c r="J47" i="201" s="1"/>
  <c r="J47" i="202" s="1"/>
  <c r="J47" i="203" s="1"/>
  <c r="J47" i="204" s="1"/>
  <c r="J47" i="206" s="1"/>
  <c r="J47" i="208" s="1"/>
  <c r="J47" i="210" s="1"/>
  <c r="J47" i="212" s="1"/>
  <c r="J47" i="214" s="1"/>
  <c r="K10" i="198"/>
  <c r="K60" i="198"/>
  <c r="I48" i="200"/>
  <c r="H61" i="202"/>
  <c r="H60" i="202" s="1"/>
  <c r="H10" i="202" s="1"/>
  <c r="G8" i="198"/>
  <c r="J45" i="198"/>
  <c r="K45" i="198" s="1"/>
  <c r="H35" i="203"/>
  <c r="J65" i="198"/>
  <c r="K65" i="198" s="1"/>
  <c r="M67" i="198"/>
  <c r="M65" i="198" s="1"/>
  <c r="H14" i="198"/>
  <c r="J45" i="199"/>
  <c r="K45" i="199" s="1"/>
  <c r="J25" i="199"/>
  <c r="G13" i="199"/>
  <c r="G9" i="199" s="1"/>
  <c r="G8" i="199" s="1"/>
  <c r="I28" i="201"/>
  <c r="G13" i="202"/>
  <c r="G9" i="202" s="1"/>
  <c r="G8" i="202" s="1"/>
  <c r="H24" i="199"/>
  <c r="I31" i="199"/>
  <c r="I28" i="199"/>
  <c r="I48" i="203"/>
  <c r="I52" i="197"/>
  <c r="I59" i="197"/>
  <c r="J21" i="203"/>
  <c r="J22" i="204"/>
  <c r="I62" i="203"/>
  <c r="I61" i="203" s="1"/>
  <c r="I60" i="203" s="1"/>
  <c r="I10" i="203" s="1"/>
  <c r="H64" i="198"/>
  <c r="J64" i="198" s="1"/>
  <c r="J11" i="198" s="1"/>
  <c r="K11" i="198" s="1"/>
  <c r="I15" i="202"/>
  <c r="I14" i="202" s="1"/>
  <c r="I15" i="201"/>
  <c r="K44" i="198"/>
  <c r="I21" i="203"/>
  <c r="I25" i="203"/>
  <c r="I24" i="203" s="1"/>
  <c r="I28" i="203"/>
  <c r="I36" i="200"/>
  <c r="I35" i="200" s="1"/>
  <c r="I41" i="200"/>
  <c r="I45" i="194"/>
  <c r="K42" i="198"/>
  <c r="J42" i="199"/>
  <c r="J42" i="200" s="1"/>
  <c r="I65" i="199"/>
  <c r="I32" i="194"/>
  <c r="J37" i="200"/>
  <c r="J37" i="201" s="1"/>
  <c r="J37" i="202" s="1"/>
  <c r="I40" i="194"/>
  <c r="G13" i="201"/>
  <c r="G9" i="201" s="1"/>
  <c r="G8" i="201" s="1"/>
  <c r="H14" i="201"/>
  <c r="I36" i="201"/>
  <c r="I35" i="201" s="1"/>
  <c r="G17" i="197"/>
  <c r="G13" i="197" s="1"/>
  <c r="G12" i="197" s="1"/>
  <c r="J40" i="200"/>
  <c r="J40" i="201" s="1"/>
  <c r="J40" i="202" s="1"/>
  <c r="J40" i="203" s="1"/>
  <c r="J43" i="198"/>
  <c r="I46" i="196"/>
  <c r="K51" i="198"/>
  <c r="J51" i="199"/>
  <c r="I55" i="198"/>
  <c r="K56" i="198"/>
  <c r="I45" i="199"/>
  <c r="I15" i="200"/>
  <c r="I19" i="194"/>
  <c r="G13" i="200"/>
  <c r="G9" i="200" s="1"/>
  <c r="G8" i="200" s="1"/>
  <c r="I46" i="194"/>
  <c r="J50" i="200"/>
  <c r="J50" i="201" s="1"/>
  <c r="I53" i="194"/>
  <c r="I52" i="200"/>
  <c r="J53" i="200"/>
  <c r="J53" i="201" s="1"/>
  <c r="J53" i="202" s="1"/>
  <c r="I56" i="194"/>
  <c r="J56" i="200"/>
  <c r="I55" i="200"/>
  <c r="I59" i="194"/>
  <c r="I65" i="200"/>
  <c r="J66" i="200"/>
  <c r="J66" i="201" s="1"/>
  <c r="J66" i="202" s="1"/>
  <c r="J66" i="203" s="1"/>
  <c r="J66" i="204" s="1"/>
  <c r="J66" i="206" s="1"/>
  <c r="J66" i="208" s="1"/>
  <c r="J66" i="210" s="1"/>
  <c r="J66" i="212" s="1"/>
  <c r="I69" i="194"/>
  <c r="I65" i="201"/>
  <c r="I64" i="201" s="1"/>
  <c r="I11" i="201" s="1"/>
  <c r="I25" i="202"/>
  <c r="I28" i="202"/>
  <c r="I31" i="202"/>
  <c r="H35" i="202"/>
  <c r="I45" i="202"/>
  <c r="M55" i="202"/>
  <c r="I62" i="202"/>
  <c r="I61" i="202" s="1"/>
  <c r="I60" i="202" s="1"/>
  <c r="I10" i="202" s="1"/>
  <c r="J31" i="199"/>
  <c r="J55" i="198"/>
  <c r="K55" i="198" s="1"/>
  <c r="K58" i="198"/>
  <c r="I41" i="199"/>
  <c r="H64" i="199"/>
  <c r="H11" i="199" s="1"/>
  <c r="I21" i="200"/>
  <c r="I25" i="194"/>
  <c r="J26" i="200"/>
  <c r="J26" i="201" s="1"/>
  <c r="J26" i="202" s="1"/>
  <c r="J26" i="203" s="1"/>
  <c r="J26" i="204" s="1"/>
  <c r="I33" i="194"/>
  <c r="J30" i="200"/>
  <c r="J30" i="201" s="1"/>
  <c r="J30" i="202" s="1"/>
  <c r="J30" i="203" s="1"/>
  <c r="J30" i="204" s="1"/>
  <c r="J30" i="206" s="1"/>
  <c r="J30" i="208" s="1"/>
  <c r="J30" i="210" s="1"/>
  <c r="J30" i="212" s="1"/>
  <c r="J30" i="214" s="1"/>
  <c r="I36" i="194"/>
  <c r="J33" i="200"/>
  <c r="J33" i="201" s="1"/>
  <c r="J33" i="202" s="1"/>
  <c r="J33" i="203" s="1"/>
  <c r="J33" i="204" s="1"/>
  <c r="J33" i="206" s="1"/>
  <c r="J33" i="208" s="1"/>
  <c r="J33" i="210" s="1"/>
  <c r="J33" i="212" s="1"/>
  <c r="J33" i="214" s="1"/>
  <c r="J38" i="200"/>
  <c r="J38" i="201" s="1"/>
  <c r="I41" i="194"/>
  <c r="I45" i="200"/>
  <c r="J46" i="200"/>
  <c r="J46" i="201" s="1"/>
  <c r="I49" i="194"/>
  <c r="J54" i="200"/>
  <c r="J54" i="201" s="1"/>
  <c r="I57" i="194"/>
  <c r="J67" i="200"/>
  <c r="J67" i="201" s="1"/>
  <c r="J67" i="202" s="1"/>
  <c r="I70" i="194"/>
  <c r="I18" i="201"/>
  <c r="I14" i="201" s="1"/>
  <c r="I45" i="201"/>
  <c r="J16" i="202"/>
  <c r="J16" i="203" s="1"/>
  <c r="J20" i="202"/>
  <c r="J20" i="203" s="1"/>
  <c r="J20" i="204" s="1"/>
  <c r="J20" i="206" s="1"/>
  <c r="J20" i="208" s="1"/>
  <c r="J20" i="210" s="1"/>
  <c r="J20" i="212" s="1"/>
  <c r="J20" i="214" s="1"/>
  <c r="I55" i="202"/>
  <c r="I65" i="202"/>
  <c r="I64" i="202" s="1"/>
  <c r="I11" i="202" s="1"/>
  <c r="I18" i="203"/>
  <c r="J34" i="200"/>
  <c r="J34" i="201" s="1"/>
  <c r="J34" i="202" s="1"/>
  <c r="J34" i="203" s="1"/>
  <c r="J34" i="204" s="1"/>
  <c r="J34" i="206" s="1"/>
  <c r="J34" i="208" s="1"/>
  <c r="J34" i="210" s="1"/>
  <c r="J34" i="212" s="1"/>
  <c r="J34" i="214" s="1"/>
  <c r="I37" i="194"/>
  <c r="J49" i="200"/>
  <c r="J49" i="201" s="1"/>
  <c r="J49" i="202" s="1"/>
  <c r="I52" i="194"/>
  <c r="J57" i="200"/>
  <c r="J57" i="201" s="1"/>
  <c r="I60" i="194"/>
  <c r="J68" i="200"/>
  <c r="J68" i="201" s="1"/>
  <c r="I71" i="194"/>
  <c r="J38" i="202"/>
  <c r="J38" i="203" s="1"/>
  <c r="J38" i="204" s="1"/>
  <c r="J38" i="206" s="1"/>
  <c r="J38" i="208" s="1"/>
  <c r="J38" i="210" s="1"/>
  <c r="J38" i="212" s="1"/>
  <c r="J38" i="214" s="1"/>
  <c r="J50" i="202"/>
  <c r="J50" i="203" s="1"/>
  <c r="J50" i="204" s="1"/>
  <c r="I52" i="202"/>
  <c r="J54" i="202"/>
  <c r="J54" i="203" s="1"/>
  <c r="J54" i="204" s="1"/>
  <c r="J54" i="206" s="1"/>
  <c r="J54" i="208" s="1"/>
  <c r="J54" i="210" s="1"/>
  <c r="J54" i="212" s="1"/>
  <c r="J54" i="214" s="1"/>
  <c r="I40" i="197"/>
  <c r="I39" i="197" s="1"/>
  <c r="I69" i="197"/>
  <c r="I68" i="197" s="1"/>
  <c r="I15" i="197" s="1"/>
  <c r="I30" i="194"/>
  <c r="J27" i="200"/>
  <c r="J27" i="201" s="1"/>
  <c r="J27" i="202" s="1"/>
  <c r="M55" i="200"/>
  <c r="J58" i="200"/>
  <c r="I61" i="194"/>
  <c r="I62" i="200"/>
  <c r="J63" i="200"/>
  <c r="I66" i="194"/>
  <c r="H14" i="202"/>
  <c r="I41" i="202"/>
  <c r="J57" i="202"/>
  <c r="J57" i="203" s="1"/>
  <c r="J57" i="204" s="1"/>
  <c r="J68" i="202"/>
  <c r="J68" i="203" s="1"/>
  <c r="J68" i="204" s="1"/>
  <c r="J68" i="206" s="1"/>
  <c r="J68" i="208" s="1"/>
  <c r="J68" i="210" s="1"/>
  <c r="J68" i="212" s="1"/>
  <c r="J68" i="214" s="1"/>
  <c r="I25" i="197"/>
  <c r="I49" i="197"/>
  <c r="K44" i="200"/>
  <c r="J44" i="201"/>
  <c r="J21" i="198"/>
  <c r="K21" i="198" s="1"/>
  <c r="I14" i="198"/>
  <c r="J39" i="203"/>
  <c r="J39" i="204" s="1"/>
  <c r="J39" i="206" s="1"/>
  <c r="J39" i="208" s="1"/>
  <c r="J39" i="210" s="1"/>
  <c r="I21" i="199"/>
  <c r="I35" i="194"/>
  <c r="J32" i="200"/>
  <c r="J32" i="201" s="1"/>
  <c r="J15" i="200"/>
  <c r="J19" i="202"/>
  <c r="J19" i="203" s="1"/>
  <c r="K15" i="198"/>
  <c r="J36" i="198"/>
  <c r="K36" i="198" s="1"/>
  <c r="H35" i="198"/>
  <c r="I31" i="200"/>
  <c r="H24" i="200"/>
  <c r="I25" i="200"/>
  <c r="I29" i="194"/>
  <c r="I18" i="200"/>
  <c r="I22" i="194"/>
  <c r="J18" i="200"/>
  <c r="K18" i="200" s="1"/>
  <c r="H24" i="202"/>
  <c r="I21" i="201"/>
  <c r="H14" i="200"/>
  <c r="H24" i="203"/>
  <c r="I55" i="203"/>
  <c r="J21" i="201"/>
  <c r="K21" i="201" s="1"/>
  <c r="J55" i="199"/>
  <c r="K55" i="199" s="1"/>
  <c r="J18" i="201"/>
  <c r="K18" i="201" s="1"/>
  <c r="I41" i="203"/>
  <c r="H14" i="203"/>
  <c r="K56" i="199"/>
  <c r="J52" i="199"/>
  <c r="J61" i="199"/>
  <c r="K61" i="199" s="1"/>
  <c r="J64" i="199"/>
  <c r="J21" i="200"/>
  <c r="K21" i="200" s="1"/>
  <c r="K21" i="203"/>
  <c r="J36" i="199"/>
  <c r="K36" i="199" s="1"/>
  <c r="J48" i="200"/>
  <c r="K48" i="200" s="1"/>
  <c r="J21" i="199"/>
  <c r="K21" i="199" s="1"/>
  <c r="J21" i="202"/>
  <c r="K21" i="202" s="1"/>
  <c r="I65" i="203"/>
  <c r="I64" i="203" s="1"/>
  <c r="I11" i="203" s="1"/>
  <c r="H61" i="201"/>
  <c r="H60" i="201" s="1"/>
  <c r="H10" i="201" s="1"/>
  <c r="I27" i="201"/>
  <c r="I25" i="201" s="1"/>
  <c r="I24" i="201" s="1"/>
  <c r="H25" i="201"/>
  <c r="H24" i="201" s="1"/>
  <c r="I25" i="198"/>
  <c r="I31" i="198"/>
  <c r="H41" i="198"/>
  <c r="I43" i="198"/>
  <c r="I48" i="198"/>
  <c r="I52" i="198"/>
  <c r="I65" i="198"/>
  <c r="I22" i="197"/>
  <c r="I32" i="197"/>
  <c r="I28" i="197" s="1"/>
  <c r="J33" i="196"/>
  <c r="H33" i="195" s="1"/>
  <c r="J30" i="196"/>
  <c r="H30" i="195" s="1"/>
  <c r="J29" i="196"/>
  <c r="H29" i="195" s="1"/>
  <c r="J25" i="196"/>
  <c r="H25" i="195" s="1"/>
  <c r="J26" i="196"/>
  <c r="H26" i="195" s="1"/>
  <c r="J45" i="200" l="1"/>
  <c r="K45" i="200" s="1"/>
  <c r="J45" i="201"/>
  <c r="K45" i="201" s="1"/>
  <c r="I14" i="203"/>
  <c r="J46" i="202"/>
  <c r="J46" i="203" s="1"/>
  <c r="I14" i="200"/>
  <c r="J48" i="201"/>
  <c r="K48" i="201" s="1"/>
  <c r="I24" i="200"/>
  <c r="J37" i="203"/>
  <c r="J36" i="202"/>
  <c r="J53" i="203"/>
  <c r="J52" i="202"/>
  <c r="K52" i="202" s="1"/>
  <c r="M55" i="198"/>
  <c r="I64" i="200"/>
  <c r="I11" i="200" s="1"/>
  <c r="M67" i="200"/>
  <c r="M65" i="200" s="1"/>
  <c r="K64" i="198"/>
  <c r="I18" i="197"/>
  <c r="I17" i="197" s="1"/>
  <c r="I13" i="197" s="1"/>
  <c r="I12" i="197" s="1"/>
  <c r="H11" i="198"/>
  <c r="I24" i="199"/>
  <c r="J39" i="212"/>
  <c r="J39" i="214" s="1"/>
  <c r="J40" i="206"/>
  <c r="J40" i="208" s="1"/>
  <c r="J40" i="210" s="1"/>
  <c r="J40" i="212" s="1"/>
  <c r="J40" i="214" s="1"/>
  <c r="J40" i="204"/>
  <c r="I64" i="199"/>
  <c r="I11" i="199" s="1"/>
  <c r="M67" i="199"/>
  <c r="M65" i="199" s="1"/>
  <c r="J16" i="204"/>
  <c r="I64" i="198"/>
  <c r="I11" i="198" s="1"/>
  <c r="M13" i="203"/>
  <c r="J36" i="201"/>
  <c r="K36" i="201" s="1"/>
  <c r="K42" i="199"/>
  <c r="J36" i="200"/>
  <c r="J35" i="200" s="1"/>
  <c r="K35" i="200" s="1"/>
  <c r="J26" i="206"/>
  <c r="J66" i="214"/>
  <c r="N66" i="214" s="1"/>
  <c r="J50" i="206"/>
  <c r="J57" i="206"/>
  <c r="J22" i="206"/>
  <c r="J21" i="204"/>
  <c r="K21" i="204" s="1"/>
  <c r="J18" i="203"/>
  <c r="J19" i="204"/>
  <c r="J19" i="206" s="1"/>
  <c r="J67" i="203"/>
  <c r="J65" i="202"/>
  <c r="K65" i="202" s="1"/>
  <c r="J65" i="200"/>
  <c r="K65" i="200" s="1"/>
  <c r="J65" i="201"/>
  <c r="J64" i="201" s="1"/>
  <c r="J11" i="201" s="1"/>
  <c r="K11" i="201" s="1"/>
  <c r="J25" i="201"/>
  <c r="J25" i="200"/>
  <c r="M13" i="202"/>
  <c r="M14" i="200"/>
  <c r="J27" i="203"/>
  <c r="J25" i="202"/>
  <c r="J42" i="201"/>
  <c r="K42" i="200"/>
  <c r="I61" i="200"/>
  <c r="I60" i="200" s="1"/>
  <c r="I10" i="200" s="1"/>
  <c r="I65" i="194"/>
  <c r="J52" i="201"/>
  <c r="K52" i="201" s="1"/>
  <c r="J51" i="200"/>
  <c r="K51" i="199"/>
  <c r="J49" i="203"/>
  <c r="J48" i="202"/>
  <c r="K48" i="202" s="1"/>
  <c r="J58" i="201"/>
  <c r="K58" i="200"/>
  <c r="J55" i="200"/>
  <c r="K55" i="200" s="1"/>
  <c r="J56" i="201"/>
  <c r="K56" i="200"/>
  <c r="J62" i="200"/>
  <c r="J63" i="201"/>
  <c r="I24" i="202"/>
  <c r="K43" i="198"/>
  <c r="J43" i="199"/>
  <c r="J44" i="202"/>
  <c r="K44" i="201"/>
  <c r="J31" i="201"/>
  <c r="J32" i="202"/>
  <c r="J31" i="200"/>
  <c r="J14" i="198"/>
  <c r="K14" i="198" s="1"/>
  <c r="J17" i="202"/>
  <c r="J15" i="201"/>
  <c r="K15" i="201" s="1"/>
  <c r="J18" i="202"/>
  <c r="K18" i="202" s="1"/>
  <c r="J35" i="201"/>
  <c r="K35" i="201" s="1"/>
  <c r="K36" i="200"/>
  <c r="J35" i="198"/>
  <c r="K35" i="198" s="1"/>
  <c r="I35" i="198"/>
  <c r="H13" i="200"/>
  <c r="H9" i="200" s="1"/>
  <c r="H8" i="200" s="1"/>
  <c r="H13" i="202"/>
  <c r="H9" i="202" s="1"/>
  <c r="H8" i="202" s="1"/>
  <c r="H13" i="203"/>
  <c r="I13" i="203" s="1"/>
  <c r="I9" i="203" s="1"/>
  <c r="I8" i="203" s="1"/>
  <c r="J35" i="199"/>
  <c r="K35" i="199" s="1"/>
  <c r="K64" i="199"/>
  <c r="J11" i="199"/>
  <c r="K11" i="199" s="1"/>
  <c r="J60" i="199"/>
  <c r="H13" i="201"/>
  <c r="M13" i="201"/>
  <c r="K15" i="200"/>
  <c r="J14" i="200"/>
  <c r="K60" i="199"/>
  <c r="J10" i="199"/>
  <c r="K10" i="199" s="1"/>
  <c r="J41" i="198"/>
  <c r="K41" i="198" s="1"/>
  <c r="I41" i="198"/>
  <c r="J45" i="202" l="1"/>
  <c r="K45" i="202" s="1"/>
  <c r="J45" i="203"/>
  <c r="K45" i="203" s="1"/>
  <c r="J46" i="204"/>
  <c r="J53" i="204"/>
  <c r="J52" i="203"/>
  <c r="K52" i="203" s="1"/>
  <c r="N54" i="198"/>
  <c r="N56" i="198"/>
  <c r="J16" i="206"/>
  <c r="J35" i="202"/>
  <c r="K35" i="202" s="1"/>
  <c r="K36" i="202"/>
  <c r="K64" i="201"/>
  <c r="J37" i="204"/>
  <c r="J36" i="203"/>
  <c r="K18" i="203"/>
  <c r="J26" i="208"/>
  <c r="J25" i="203"/>
  <c r="J27" i="204"/>
  <c r="J18" i="206"/>
  <c r="K18" i="206" s="1"/>
  <c r="J19" i="208"/>
  <c r="J48" i="203"/>
  <c r="K48" i="203" s="1"/>
  <c r="J49" i="204"/>
  <c r="J50" i="208"/>
  <c r="J50" i="210" s="1"/>
  <c r="J50" i="212" s="1"/>
  <c r="J50" i="214" s="1"/>
  <c r="J57" i="208"/>
  <c r="J21" i="206"/>
  <c r="K21" i="206" s="1"/>
  <c r="J22" i="208"/>
  <c r="J18" i="204"/>
  <c r="J64" i="202"/>
  <c r="K64" i="202" s="1"/>
  <c r="J64" i="200"/>
  <c r="K65" i="201"/>
  <c r="J67" i="204"/>
  <c r="J65" i="203"/>
  <c r="J62" i="201"/>
  <c r="J63" i="202"/>
  <c r="K43" i="199"/>
  <c r="J43" i="200"/>
  <c r="J41" i="199"/>
  <c r="K41" i="199" s="1"/>
  <c r="J61" i="200"/>
  <c r="K62" i="200"/>
  <c r="I13" i="202"/>
  <c r="I9" i="202" s="1"/>
  <c r="I8" i="202" s="1"/>
  <c r="K58" i="201"/>
  <c r="J58" i="202"/>
  <c r="K42" i="201"/>
  <c r="J42" i="202"/>
  <c r="J51" i="201"/>
  <c r="K51" i="200"/>
  <c r="K56" i="201"/>
  <c r="J55" i="201"/>
  <c r="J56" i="202"/>
  <c r="J44" i="203"/>
  <c r="K44" i="202"/>
  <c r="J32" i="203"/>
  <c r="J31" i="202"/>
  <c r="I13" i="200"/>
  <c r="I9" i="200" s="1"/>
  <c r="I8" i="200" s="1"/>
  <c r="J14" i="201"/>
  <c r="J17" i="203"/>
  <c r="J15" i="202"/>
  <c r="H9" i="203"/>
  <c r="H8" i="203" s="1"/>
  <c r="H9" i="201"/>
  <c r="H8" i="201" s="1"/>
  <c r="I13" i="201"/>
  <c r="I9" i="201" s="1"/>
  <c r="I8" i="201" s="1"/>
  <c r="K14" i="200"/>
  <c r="I39" i="196"/>
  <c r="J35" i="203" l="1"/>
  <c r="K35" i="203" s="1"/>
  <c r="K36" i="203"/>
  <c r="J16" i="208"/>
  <c r="J53" i="206"/>
  <c r="J52" i="204"/>
  <c r="K52" i="204" s="1"/>
  <c r="J17" i="204"/>
  <c r="J15" i="203"/>
  <c r="J14" i="203" s="1"/>
  <c r="J21" i="208"/>
  <c r="K21" i="208" s="1"/>
  <c r="J22" i="210"/>
  <c r="J37" i="206"/>
  <c r="J36" i="204"/>
  <c r="J46" i="206"/>
  <c r="J45" i="204"/>
  <c r="K45" i="204" s="1"/>
  <c r="J27" i="206"/>
  <c r="J25" i="204"/>
  <c r="J26" i="210"/>
  <c r="J19" i="210"/>
  <c r="J18" i="208"/>
  <c r="K18" i="208" s="1"/>
  <c r="J57" i="210"/>
  <c r="J49" i="206"/>
  <c r="J48" i="204"/>
  <c r="K48" i="204" s="1"/>
  <c r="K18" i="204"/>
  <c r="K44" i="203"/>
  <c r="J44" i="204"/>
  <c r="J65" i="204"/>
  <c r="K65" i="204" s="1"/>
  <c r="J67" i="206"/>
  <c r="J11" i="202"/>
  <c r="K11" i="202" s="1"/>
  <c r="K64" i="200"/>
  <c r="J11" i="200"/>
  <c r="K11" i="200" s="1"/>
  <c r="J64" i="203"/>
  <c r="K65" i="203"/>
  <c r="J31" i="203"/>
  <c r="J32" i="204"/>
  <c r="J42" i="203"/>
  <c r="J42" i="204" s="1"/>
  <c r="K42" i="202"/>
  <c r="J43" i="201"/>
  <c r="K43" i="200"/>
  <c r="J41" i="200"/>
  <c r="K41" i="200" s="1"/>
  <c r="J56" i="203"/>
  <c r="J56" i="204" s="1"/>
  <c r="K56" i="202"/>
  <c r="J55" i="202"/>
  <c r="J51" i="202"/>
  <c r="K51" i="201"/>
  <c r="J58" i="203"/>
  <c r="K58" i="202"/>
  <c r="J60" i="200"/>
  <c r="K61" i="200"/>
  <c r="J62" i="202"/>
  <c r="J63" i="203"/>
  <c r="K55" i="201"/>
  <c r="M55" i="201"/>
  <c r="J61" i="201"/>
  <c r="K62" i="201"/>
  <c r="K14" i="201"/>
  <c r="K15" i="203"/>
  <c r="K15" i="202"/>
  <c r="J14" i="202"/>
  <c r="J42" i="196"/>
  <c r="J23" i="196"/>
  <c r="H23" i="195" s="1"/>
  <c r="J37" i="196"/>
  <c r="H37" i="195" s="1"/>
  <c r="J36" i="196"/>
  <c r="H36" i="195" s="1"/>
  <c r="J46" i="208" l="1"/>
  <c r="J45" i="206"/>
  <c r="K45" i="206" s="1"/>
  <c r="J37" i="208"/>
  <c r="J36" i="206"/>
  <c r="J17" i="206"/>
  <c r="J15" i="204"/>
  <c r="J16" i="210"/>
  <c r="J21" i="210"/>
  <c r="K21" i="210" s="1"/>
  <c r="J22" i="212"/>
  <c r="J42" i="206"/>
  <c r="K42" i="204"/>
  <c r="J53" i="208"/>
  <c r="J52" i="206"/>
  <c r="K52" i="206" s="1"/>
  <c r="J35" i="204"/>
  <c r="K35" i="204" s="1"/>
  <c r="K36" i="204"/>
  <c r="K58" i="203"/>
  <c r="J58" i="204"/>
  <c r="J26" i="212"/>
  <c r="J27" i="208"/>
  <c r="J25" i="206"/>
  <c r="J31" i="204"/>
  <c r="J32" i="206"/>
  <c r="J64" i="204"/>
  <c r="K64" i="204" s="1"/>
  <c r="J56" i="206"/>
  <c r="K56" i="204"/>
  <c r="J55" i="204"/>
  <c r="K55" i="204" s="1"/>
  <c r="J57" i="212"/>
  <c r="J18" i="210"/>
  <c r="J19" i="212"/>
  <c r="J49" i="208"/>
  <c r="J48" i="206"/>
  <c r="K48" i="206" s="1"/>
  <c r="J65" i="206"/>
  <c r="J64" i="206" s="1"/>
  <c r="J67" i="208"/>
  <c r="J62" i="203"/>
  <c r="J62" i="204" s="1"/>
  <c r="J63" i="204"/>
  <c r="J63" i="206" s="1"/>
  <c r="J63" i="208" s="1"/>
  <c r="J63" i="210" s="1"/>
  <c r="J63" i="212" s="1"/>
  <c r="J63" i="214" s="1"/>
  <c r="J44" i="206"/>
  <c r="J44" i="208" s="1"/>
  <c r="K44" i="204"/>
  <c r="K64" i="203"/>
  <c r="J11" i="203"/>
  <c r="K11" i="203" s="1"/>
  <c r="K56" i="203"/>
  <c r="J55" i="203"/>
  <c r="K43" i="201"/>
  <c r="J43" i="202"/>
  <c r="J41" i="201"/>
  <c r="K41" i="201" s="1"/>
  <c r="K60" i="200"/>
  <c r="J10" i="200"/>
  <c r="K10" i="200" s="1"/>
  <c r="J51" i="203"/>
  <c r="K51" i="202"/>
  <c r="J60" i="201"/>
  <c r="K61" i="201"/>
  <c r="K62" i="203"/>
  <c r="J61" i="203"/>
  <c r="K55" i="202"/>
  <c r="N55" i="202"/>
  <c r="J61" i="202"/>
  <c r="K62" i="202"/>
  <c r="K42" i="203"/>
  <c r="K14" i="202"/>
  <c r="K14" i="203"/>
  <c r="J39" i="196"/>
  <c r="H42" i="195"/>
  <c r="J81" i="191"/>
  <c r="J80" i="191"/>
  <c r="J11" i="204" l="1"/>
  <c r="K11" i="204" s="1"/>
  <c r="J22" i="214"/>
  <c r="J21" i="214" s="1"/>
  <c r="K21" i="214" s="1"/>
  <c r="J21" i="212"/>
  <c r="K21" i="212" s="1"/>
  <c r="K36" i="206"/>
  <c r="J35" i="206"/>
  <c r="K35" i="206" s="1"/>
  <c r="J42" i="208"/>
  <c r="K42" i="206"/>
  <c r="J37" i="210"/>
  <c r="J36" i="208"/>
  <c r="J16" i="212"/>
  <c r="J17" i="208"/>
  <c r="J15" i="206"/>
  <c r="K51" i="203"/>
  <c r="J51" i="204"/>
  <c r="J53" i="210"/>
  <c r="J52" i="208"/>
  <c r="K52" i="208" s="1"/>
  <c r="K15" i="204"/>
  <c r="J14" i="204"/>
  <c r="K14" i="204" s="1"/>
  <c r="J58" i="206"/>
  <c r="K58" i="204"/>
  <c r="J45" i="208"/>
  <c r="K45" i="208" s="1"/>
  <c r="J46" i="210"/>
  <c r="K44" i="208"/>
  <c r="J44" i="210"/>
  <c r="N44" i="208"/>
  <c r="J27" i="210"/>
  <c r="J25" i="208"/>
  <c r="J26" i="214"/>
  <c r="J32" i="208"/>
  <c r="J31" i="206"/>
  <c r="N55" i="204"/>
  <c r="K56" i="206"/>
  <c r="J56" i="208"/>
  <c r="J55" i="206"/>
  <c r="K55" i="206" s="1"/>
  <c r="K65" i="206"/>
  <c r="J18" i="212"/>
  <c r="K18" i="212" s="1"/>
  <c r="J19" i="214"/>
  <c r="J18" i="214" s="1"/>
  <c r="J57" i="214"/>
  <c r="K18" i="210"/>
  <c r="J48" i="208"/>
  <c r="J49" i="210"/>
  <c r="J65" i="208"/>
  <c r="J64" i="208" s="1"/>
  <c r="J67" i="210"/>
  <c r="J67" i="212" s="1"/>
  <c r="J62" i="206"/>
  <c r="J62" i="208" s="1"/>
  <c r="J61" i="204"/>
  <c r="K62" i="204"/>
  <c r="K44" i="206"/>
  <c r="J11" i="206"/>
  <c r="K64" i="206"/>
  <c r="J60" i="203"/>
  <c r="K61" i="203"/>
  <c r="J60" i="202"/>
  <c r="K61" i="202"/>
  <c r="J43" i="203"/>
  <c r="J43" i="204" s="1"/>
  <c r="K43" i="202"/>
  <c r="J41" i="202"/>
  <c r="K41" i="202" s="1"/>
  <c r="K60" i="201"/>
  <c r="J10" i="201"/>
  <c r="K10" i="201" s="1"/>
  <c r="K55" i="203"/>
  <c r="N55" i="203"/>
  <c r="I69" i="191"/>
  <c r="I68" i="191" s="1"/>
  <c r="I65" i="191"/>
  <c r="I64" i="191" s="1"/>
  <c r="I59" i="191"/>
  <c r="I56" i="191"/>
  <c r="I52" i="191"/>
  <c r="I49" i="191"/>
  <c r="I45" i="191"/>
  <c r="I40" i="191"/>
  <c r="I39" i="191" s="1"/>
  <c r="I35" i="191"/>
  <c r="I32" i="191"/>
  <c r="I29" i="191"/>
  <c r="I25" i="191"/>
  <c r="I22" i="191"/>
  <c r="I18" i="193"/>
  <c r="I24" i="193"/>
  <c r="I28" i="193"/>
  <c r="I27" i="193" s="1"/>
  <c r="I39" i="193"/>
  <c r="I38" i="193" s="1"/>
  <c r="I44" i="193"/>
  <c r="I48" i="193"/>
  <c r="I51" i="193"/>
  <c r="I55" i="193"/>
  <c r="I58" i="193"/>
  <c r="I64" i="193"/>
  <c r="I63" i="193" s="1"/>
  <c r="I68" i="193"/>
  <c r="I67" i="193" s="1"/>
  <c r="N55" i="206" l="1"/>
  <c r="J51" i="208"/>
  <c r="J51" i="206"/>
  <c r="K51" i="206" s="1"/>
  <c r="K51" i="204"/>
  <c r="J35" i="208"/>
  <c r="K35" i="208" s="1"/>
  <c r="K36" i="208"/>
  <c r="J37" i="212"/>
  <c r="J36" i="210"/>
  <c r="J16" i="214"/>
  <c r="J53" i="212"/>
  <c r="J52" i="210"/>
  <c r="K52" i="210" s="1"/>
  <c r="J17" i="210"/>
  <c r="J15" i="208"/>
  <c r="J62" i="210"/>
  <c r="K62" i="208"/>
  <c r="J61" i="208"/>
  <c r="J46" i="212"/>
  <c r="J45" i="210"/>
  <c r="K45" i="210" s="1"/>
  <c r="J58" i="208"/>
  <c r="M57" i="206"/>
  <c r="K58" i="206"/>
  <c r="K15" i="206"/>
  <c r="J14" i="206"/>
  <c r="K14" i="206" s="1"/>
  <c r="J43" i="206"/>
  <c r="K43" i="204"/>
  <c r="J41" i="204"/>
  <c r="K41" i="204" s="1"/>
  <c r="K42" i="208"/>
  <c r="J42" i="210"/>
  <c r="K44" i="210"/>
  <c r="J44" i="212"/>
  <c r="N44" i="210"/>
  <c r="J27" i="212"/>
  <c r="J25" i="210"/>
  <c r="J32" i="210"/>
  <c r="J31" i="208"/>
  <c r="J56" i="210"/>
  <c r="K56" i="208"/>
  <c r="J55" i="208"/>
  <c r="K55" i="208" s="1"/>
  <c r="K65" i="208"/>
  <c r="K18" i="214"/>
  <c r="J65" i="210"/>
  <c r="J64" i="210" s="1"/>
  <c r="J49" i="212"/>
  <c r="J48" i="210"/>
  <c r="K48" i="208"/>
  <c r="J11" i="208"/>
  <c r="K11" i="208" s="1"/>
  <c r="K64" i="208"/>
  <c r="J60" i="204"/>
  <c r="K61" i="204"/>
  <c r="K62" i="206"/>
  <c r="J61" i="206"/>
  <c r="K11" i="206"/>
  <c r="K43" i="203"/>
  <c r="J41" i="203"/>
  <c r="K41" i="203" s="1"/>
  <c r="J10" i="203"/>
  <c r="K10" i="203" s="1"/>
  <c r="K60" i="203"/>
  <c r="K60" i="202"/>
  <c r="J10" i="202"/>
  <c r="K10" i="202" s="1"/>
  <c r="I17" i="193"/>
  <c r="I16" i="193" s="1"/>
  <c r="I28" i="191"/>
  <c r="I13" i="193"/>
  <c r="I68" i="194"/>
  <c r="I67" i="194" s="1"/>
  <c r="I64" i="194"/>
  <c r="I63" i="194" s="1"/>
  <c r="I13" i="194" s="1"/>
  <c r="I58" i="194"/>
  <c r="I55" i="194"/>
  <c r="I51" i="194"/>
  <c r="I48" i="194"/>
  <c r="I44" i="194"/>
  <c r="I39" i="194"/>
  <c r="I38" i="194" s="1"/>
  <c r="I34" i="194"/>
  <c r="I31" i="194"/>
  <c r="I28" i="194"/>
  <c r="I24" i="194"/>
  <c r="I21" i="194"/>
  <c r="I18" i="194"/>
  <c r="J71" i="195"/>
  <c r="J70" i="195"/>
  <c r="J69" i="195"/>
  <c r="H69" i="194" s="1"/>
  <c r="J66" i="195"/>
  <c r="H66" i="194" s="1"/>
  <c r="J66" i="194" s="1"/>
  <c r="H66" i="193" s="1"/>
  <c r="J66" i="193" s="1"/>
  <c r="H67" i="191" s="1"/>
  <c r="J61" i="195"/>
  <c r="H61" i="194" s="1"/>
  <c r="J61" i="194" s="1"/>
  <c r="J60" i="195"/>
  <c r="H60" i="194" s="1"/>
  <c r="J59" i="195"/>
  <c r="H59" i="194" s="1"/>
  <c r="J57" i="195"/>
  <c r="H57" i="194" s="1"/>
  <c r="J57" i="194" s="1"/>
  <c r="H57" i="193" s="1"/>
  <c r="J57" i="193" s="1"/>
  <c r="H58" i="191" s="1"/>
  <c r="J56" i="195"/>
  <c r="H56" i="194" s="1"/>
  <c r="J56" i="194" s="1"/>
  <c r="J54" i="195"/>
  <c r="H54" i="194" s="1"/>
  <c r="J54" i="194" s="1"/>
  <c r="J53" i="195"/>
  <c r="H53" i="194" s="1"/>
  <c r="J53" i="194" s="1"/>
  <c r="H53" i="193" s="1"/>
  <c r="J53" i="193" s="1"/>
  <c r="H54" i="191" s="1"/>
  <c r="J52" i="195"/>
  <c r="H52" i="194" s="1"/>
  <c r="J50" i="195"/>
  <c r="H50" i="194" s="1"/>
  <c r="J50" i="194" s="1"/>
  <c r="H50" i="193" s="1"/>
  <c r="J50" i="193" s="1"/>
  <c r="H51" i="191" s="1"/>
  <c r="J49" i="195"/>
  <c r="H49" i="194" s="1"/>
  <c r="J47" i="195"/>
  <c r="J45" i="195"/>
  <c r="H45" i="194" s="1"/>
  <c r="J43" i="195"/>
  <c r="H43" i="194" s="1"/>
  <c r="J43" i="194" s="1"/>
  <c r="H43" i="193" s="1"/>
  <c r="J43" i="193" s="1"/>
  <c r="H44" i="191" s="1"/>
  <c r="J44" i="191" s="1"/>
  <c r="J41" i="195"/>
  <c r="H41" i="194" s="1"/>
  <c r="J41" i="194" s="1"/>
  <c r="H41" i="193" s="1"/>
  <c r="J41" i="193" s="1"/>
  <c r="H42" i="191" s="1"/>
  <c r="J42" i="191" s="1"/>
  <c r="J40" i="195"/>
  <c r="H40" i="194" s="1"/>
  <c r="J40" i="194" s="1"/>
  <c r="H40" i="193" s="1"/>
  <c r="J40" i="193" s="1"/>
  <c r="H41" i="191" s="1"/>
  <c r="J41" i="191" s="1"/>
  <c r="J35" i="195"/>
  <c r="I68" i="195"/>
  <c r="I67" i="195" s="1"/>
  <c r="I64" i="195"/>
  <c r="I63" i="195" s="1"/>
  <c r="I13" i="195" s="1"/>
  <c r="I58" i="195"/>
  <c r="I55" i="195"/>
  <c r="I51" i="195"/>
  <c r="I48" i="195"/>
  <c r="I44" i="195"/>
  <c r="I39" i="195"/>
  <c r="I38" i="195" s="1"/>
  <c r="I34" i="195"/>
  <c r="I31" i="195"/>
  <c r="I28" i="195"/>
  <c r="I24" i="195"/>
  <c r="I18" i="195"/>
  <c r="H65" i="195"/>
  <c r="J65" i="195" s="1"/>
  <c r="H65" i="194" s="1"/>
  <c r="J42" i="195"/>
  <c r="H42" i="194" s="1"/>
  <c r="J42" i="194" s="1"/>
  <c r="J37" i="195"/>
  <c r="J36" i="195"/>
  <c r="J33" i="195"/>
  <c r="J31" i="195" s="1"/>
  <c r="H32" i="194"/>
  <c r="J29" i="195"/>
  <c r="J26" i="195"/>
  <c r="J25" i="195"/>
  <c r="H25" i="194" s="1"/>
  <c r="J19" i="195"/>
  <c r="J67" i="196"/>
  <c r="J58" i="196"/>
  <c r="J55" i="196"/>
  <c r="L55" i="196" s="1"/>
  <c r="J51" i="196"/>
  <c r="J48" i="196"/>
  <c r="J46" i="196"/>
  <c r="H46" i="195" s="1"/>
  <c r="J46" i="195" s="1"/>
  <c r="J38" i="196"/>
  <c r="J34" i="196"/>
  <c r="J31" i="196"/>
  <c r="J28" i="196"/>
  <c r="J24" i="196"/>
  <c r="J21" i="196"/>
  <c r="J18" i="196"/>
  <c r="I68" i="196"/>
  <c r="I67" i="196" s="1"/>
  <c r="I14" i="196" s="1"/>
  <c r="I58" i="196"/>
  <c r="I55" i="196"/>
  <c r="I51" i="196"/>
  <c r="I48" i="196"/>
  <c r="I44" i="196"/>
  <c r="I38" i="196"/>
  <c r="I34" i="196"/>
  <c r="I31" i="196"/>
  <c r="I28" i="196"/>
  <c r="I24" i="196"/>
  <c r="I21" i="196"/>
  <c r="I18" i="196"/>
  <c r="Q719" i="196"/>
  <c r="Q714" i="196"/>
  <c r="Q713" i="196"/>
  <c r="Q712" i="196"/>
  <c r="Q711" i="196"/>
  <c r="Q710" i="196"/>
  <c r="Q709" i="196"/>
  <c r="Q697" i="196"/>
  <c r="F526" i="196"/>
  <c r="L69" i="196"/>
  <c r="H68" i="196"/>
  <c r="H67" i="196" s="1"/>
  <c r="H14" i="196" s="1"/>
  <c r="G67" i="196"/>
  <c r="G14" i="196" s="1"/>
  <c r="F67" i="196"/>
  <c r="H65" i="196"/>
  <c r="H64" i="196" s="1"/>
  <c r="H63" i="196" s="1"/>
  <c r="H13" i="196" s="1"/>
  <c r="G64" i="196"/>
  <c r="G63" i="196" s="1"/>
  <c r="G13" i="196" s="1"/>
  <c r="I13" i="196"/>
  <c r="F63" i="196"/>
  <c r="E63" i="196"/>
  <c r="L61" i="196"/>
  <c r="H58" i="196"/>
  <c r="G58" i="196"/>
  <c r="H55" i="196"/>
  <c r="L54" i="196"/>
  <c r="F53" i="196"/>
  <c r="H51" i="196"/>
  <c r="F50" i="196"/>
  <c r="H48" i="196"/>
  <c r="L47" i="196"/>
  <c r="L46" i="196"/>
  <c r="L45" i="196"/>
  <c r="H44" i="196"/>
  <c r="G44" i="196"/>
  <c r="F41" i="196"/>
  <c r="H39" i="196"/>
  <c r="H38" i="196" s="1"/>
  <c r="G38" i="196"/>
  <c r="F36" i="196"/>
  <c r="H34" i="196"/>
  <c r="F33" i="196"/>
  <c r="H31" i="196"/>
  <c r="F30" i="196"/>
  <c r="H28" i="196"/>
  <c r="F26" i="196"/>
  <c r="H24" i="196"/>
  <c r="H21" i="196"/>
  <c r="H18" i="196"/>
  <c r="H17" i="196" s="1"/>
  <c r="G17" i="196"/>
  <c r="F16" i="196"/>
  <c r="E16" i="196"/>
  <c r="E14" i="196"/>
  <c r="Q719" i="195"/>
  <c r="Q714" i="195"/>
  <c r="Q713" i="195"/>
  <c r="Q712" i="195"/>
  <c r="Q711" i="195"/>
  <c r="Q710" i="195"/>
  <c r="Q709" i="195"/>
  <c r="Q697" i="195"/>
  <c r="F526" i="195"/>
  <c r="H68" i="195"/>
  <c r="H67" i="195" s="1"/>
  <c r="H14" i="195" s="1"/>
  <c r="G67" i="195"/>
  <c r="G14" i="195" s="1"/>
  <c r="F67" i="195"/>
  <c r="G64" i="195"/>
  <c r="G63" i="195" s="1"/>
  <c r="G13" i="195" s="1"/>
  <c r="F63" i="195"/>
  <c r="E63" i="195"/>
  <c r="H58" i="195"/>
  <c r="G58" i="195"/>
  <c r="H55" i="195"/>
  <c r="L54" i="195"/>
  <c r="F53" i="195"/>
  <c r="H51" i="195"/>
  <c r="F50" i="195"/>
  <c r="H48" i="195"/>
  <c r="L45" i="195"/>
  <c r="G44" i="195"/>
  <c r="F41" i="195"/>
  <c r="G38" i="195"/>
  <c r="G16" i="195" s="1"/>
  <c r="G12" i="195" s="1"/>
  <c r="F36" i="195"/>
  <c r="F33" i="195"/>
  <c r="H31" i="195"/>
  <c r="F30" i="195"/>
  <c r="F26" i="195"/>
  <c r="G17" i="195"/>
  <c r="F16" i="195"/>
  <c r="E16" i="195"/>
  <c r="E14" i="195"/>
  <c r="Q719" i="194"/>
  <c r="Q714" i="194"/>
  <c r="Q713" i="194"/>
  <c r="Q712" i="194"/>
  <c r="Q711" i="194"/>
  <c r="Q710" i="194"/>
  <c r="Q709" i="194"/>
  <c r="Q697" i="194"/>
  <c r="F526" i="194"/>
  <c r="G67" i="194"/>
  <c r="G14" i="194" s="1"/>
  <c r="F67" i="194"/>
  <c r="G64" i="194"/>
  <c r="G63" i="194" s="1"/>
  <c r="G13" i="194" s="1"/>
  <c r="F63" i="194"/>
  <c r="E63" i="194"/>
  <c r="G58" i="194"/>
  <c r="F53" i="194"/>
  <c r="F50" i="194"/>
  <c r="G44" i="194"/>
  <c r="F41" i="194"/>
  <c r="G38" i="194"/>
  <c r="F36" i="194"/>
  <c r="F33" i="194"/>
  <c r="F30" i="194"/>
  <c r="F26" i="194"/>
  <c r="G17" i="194"/>
  <c r="F16" i="194"/>
  <c r="E16" i="194"/>
  <c r="E14" i="194"/>
  <c r="Q719" i="193"/>
  <c r="Q714" i="193"/>
  <c r="Q713" i="193"/>
  <c r="Q712" i="193"/>
  <c r="Q711" i="193"/>
  <c r="Q710" i="193"/>
  <c r="Q709" i="193"/>
  <c r="Q697" i="193"/>
  <c r="F526" i="193"/>
  <c r="G67" i="193"/>
  <c r="G14" i="193" s="1"/>
  <c r="F67" i="193"/>
  <c r="G64" i="193"/>
  <c r="G63" i="193" s="1"/>
  <c r="G13" i="193" s="1"/>
  <c r="F63" i="193"/>
  <c r="E63" i="193"/>
  <c r="G58" i="193"/>
  <c r="F53" i="193"/>
  <c r="F50" i="193"/>
  <c r="G44" i="193"/>
  <c r="F41" i="193"/>
  <c r="G38" i="193"/>
  <c r="F36" i="193"/>
  <c r="F33" i="193"/>
  <c r="F30" i="193"/>
  <c r="F26" i="193"/>
  <c r="G17" i="193"/>
  <c r="F16" i="193"/>
  <c r="E16" i="193"/>
  <c r="E14" i="193"/>
  <c r="H44" i="195" l="1"/>
  <c r="G16" i="194"/>
  <c r="G12" i="194" s="1"/>
  <c r="L61" i="195"/>
  <c r="J60" i="208"/>
  <c r="K61" i="208"/>
  <c r="J62" i="212"/>
  <c r="J61" i="210"/>
  <c r="K62" i="210"/>
  <c r="K15" i="208"/>
  <c r="J14" i="208"/>
  <c r="K14" i="208" s="1"/>
  <c r="K42" i="210"/>
  <c r="J42" i="212"/>
  <c r="J17" i="212"/>
  <c r="J15" i="210"/>
  <c r="J53" i="214"/>
  <c r="J52" i="214" s="1"/>
  <c r="K52" i="214" s="1"/>
  <c r="J52" i="212"/>
  <c r="K52" i="212" s="1"/>
  <c r="J43" i="208"/>
  <c r="K43" i="206"/>
  <c r="J41" i="206"/>
  <c r="K41" i="206" s="1"/>
  <c r="J35" i="210"/>
  <c r="K35" i="210" s="1"/>
  <c r="K36" i="210"/>
  <c r="J37" i="214"/>
  <c r="J36" i="212"/>
  <c r="G11" i="195"/>
  <c r="N58" i="208"/>
  <c r="J58" i="210"/>
  <c r="K58" i="208"/>
  <c r="H64" i="195"/>
  <c r="H63" i="195" s="1"/>
  <c r="H13" i="195" s="1"/>
  <c r="J27" i="196"/>
  <c r="G16" i="196"/>
  <c r="G12" i="196" s="1"/>
  <c r="G11" i="196" s="1"/>
  <c r="J45" i="212"/>
  <c r="K45" i="212" s="1"/>
  <c r="J46" i="214"/>
  <c r="J45" i="214" s="1"/>
  <c r="K45" i="214" s="1"/>
  <c r="K51" i="208"/>
  <c r="J51" i="210"/>
  <c r="N44" i="212"/>
  <c r="K44" i="212"/>
  <c r="J44" i="214"/>
  <c r="J27" i="214"/>
  <c r="J25" i="214" s="1"/>
  <c r="J25" i="212"/>
  <c r="J32" i="212"/>
  <c r="J31" i="210"/>
  <c r="N55" i="208"/>
  <c r="J56" i="212"/>
  <c r="P56" i="210"/>
  <c r="K56" i="210"/>
  <c r="J55" i="210"/>
  <c r="K55" i="210" s="1"/>
  <c r="K65" i="210"/>
  <c r="J48" i="212"/>
  <c r="K48" i="212" s="1"/>
  <c r="J49" i="214"/>
  <c r="J48" i="214" s="1"/>
  <c r="J67" i="214"/>
  <c r="J65" i="214" s="1"/>
  <c r="J64" i="214" s="1"/>
  <c r="J65" i="212"/>
  <c r="K48" i="210"/>
  <c r="K64" i="210"/>
  <c r="J11" i="210"/>
  <c r="J60" i="206"/>
  <c r="K61" i="206"/>
  <c r="K60" i="204"/>
  <c r="J10" i="204"/>
  <c r="K10" i="204" s="1"/>
  <c r="G11" i="194"/>
  <c r="G16" i="193"/>
  <c r="G12" i="193" s="1"/>
  <c r="G11" i="193" s="1"/>
  <c r="J44" i="196"/>
  <c r="L44" i="196" s="1"/>
  <c r="H36" i="194"/>
  <c r="J36" i="194" s="1"/>
  <c r="H36" i="193" s="1"/>
  <c r="J34" i="195"/>
  <c r="H29" i="194"/>
  <c r="J29" i="194" s="1"/>
  <c r="H29" i="193" s="1"/>
  <c r="H70" i="194"/>
  <c r="J70" i="194" s="1"/>
  <c r="L69" i="195"/>
  <c r="H71" i="194"/>
  <c r="J71" i="194" s="1"/>
  <c r="H71" i="193" s="1"/>
  <c r="J71" i="193" s="1"/>
  <c r="H72" i="191" s="1"/>
  <c r="H58" i="194"/>
  <c r="H61" i="193"/>
  <c r="J61" i="193" s="1"/>
  <c r="H62" i="191" s="1"/>
  <c r="L61" i="194"/>
  <c r="J59" i="194"/>
  <c r="H59" i="193" s="1"/>
  <c r="J59" i="193" s="1"/>
  <c r="H47" i="194"/>
  <c r="J47" i="194" s="1"/>
  <c r="L46" i="195"/>
  <c r="H46" i="194"/>
  <c r="H44" i="194" s="1"/>
  <c r="H35" i="194"/>
  <c r="J35" i="194" s="1"/>
  <c r="H35" i="193" s="1"/>
  <c r="J35" i="193" s="1"/>
  <c r="H36" i="191" s="1"/>
  <c r="H26" i="194"/>
  <c r="H24" i="194" s="1"/>
  <c r="H33" i="194"/>
  <c r="J33" i="194" s="1"/>
  <c r="H33" i="193" s="1"/>
  <c r="J33" i="193" s="1"/>
  <c r="H34" i="191" s="1"/>
  <c r="H37" i="194"/>
  <c r="J37" i="194" s="1"/>
  <c r="H37" i="193" s="1"/>
  <c r="J37" i="193" s="1"/>
  <c r="H38" i="191" s="1"/>
  <c r="H19" i="194"/>
  <c r="I27" i="194"/>
  <c r="J22" i="194"/>
  <c r="H22" i="193" s="1"/>
  <c r="I17" i="194"/>
  <c r="J69" i="194"/>
  <c r="H64" i="194"/>
  <c r="H63" i="194" s="1"/>
  <c r="H13" i="194" s="1"/>
  <c r="J65" i="194"/>
  <c r="J60" i="194"/>
  <c r="H60" i="193" s="1"/>
  <c r="J60" i="193" s="1"/>
  <c r="H61" i="191" s="1"/>
  <c r="J55" i="194"/>
  <c r="L55" i="194" s="1"/>
  <c r="H56" i="193"/>
  <c r="H55" i="194"/>
  <c r="H54" i="193"/>
  <c r="J54" i="193" s="1"/>
  <c r="K54" i="193" s="1"/>
  <c r="L54" i="194"/>
  <c r="H51" i="194"/>
  <c r="J52" i="194"/>
  <c r="H52" i="193" s="1"/>
  <c r="J51" i="194"/>
  <c r="K51" i="194" s="1"/>
  <c r="H48" i="194"/>
  <c r="J49" i="194"/>
  <c r="H49" i="193" s="1"/>
  <c r="L47" i="195"/>
  <c r="J45" i="194"/>
  <c r="H45" i="193" s="1"/>
  <c r="J45" i="193" s="1"/>
  <c r="H24" i="195"/>
  <c r="H18" i="195"/>
  <c r="J20" i="195"/>
  <c r="H20" i="194" s="1"/>
  <c r="J17" i="196"/>
  <c r="H28" i="195"/>
  <c r="J30" i="195"/>
  <c r="J28" i="195" s="1"/>
  <c r="J25" i="194"/>
  <c r="I27" i="195"/>
  <c r="J32" i="194"/>
  <c r="H42" i="193"/>
  <c r="J42" i="193" s="1"/>
  <c r="H39" i="194"/>
  <c r="H38" i="194" s="1"/>
  <c r="I17" i="196"/>
  <c r="H34" i="195"/>
  <c r="I27" i="196"/>
  <c r="H39" i="195"/>
  <c r="H38" i="195" s="1"/>
  <c r="I14" i="193"/>
  <c r="I14" i="194"/>
  <c r="L45" i="194"/>
  <c r="I14" i="195"/>
  <c r="J68" i="195"/>
  <c r="J67" i="195" s="1"/>
  <c r="J14" i="195" s="1"/>
  <c r="J55" i="195"/>
  <c r="K55" i="195" s="1"/>
  <c r="J51" i="195"/>
  <c r="L51" i="195" s="1"/>
  <c r="H21" i="195"/>
  <c r="J58" i="195"/>
  <c r="L58" i="195" s="1"/>
  <c r="J48" i="195"/>
  <c r="K48" i="195" s="1"/>
  <c r="J44" i="195"/>
  <c r="L44" i="195" s="1"/>
  <c r="J39" i="195"/>
  <c r="J38" i="195" s="1"/>
  <c r="J24" i="195"/>
  <c r="L24" i="195" s="1"/>
  <c r="L48" i="196"/>
  <c r="H27" i="196"/>
  <c r="M16" i="196" s="1"/>
  <c r="L24" i="196"/>
  <c r="L21" i="196"/>
  <c r="J14" i="196"/>
  <c r="K67" i="196"/>
  <c r="L67" i="196"/>
  <c r="L65" i="196"/>
  <c r="L18" i="196"/>
  <c r="L39" i="196"/>
  <c r="K48" i="196"/>
  <c r="L51" i="196"/>
  <c r="K51" i="196"/>
  <c r="M58" i="196"/>
  <c r="L58" i="196"/>
  <c r="K58" i="196"/>
  <c r="K54" i="196"/>
  <c r="L59" i="196"/>
  <c r="L68" i="196"/>
  <c r="K47" i="196"/>
  <c r="K55" i="196"/>
  <c r="K61" i="196"/>
  <c r="J64" i="195"/>
  <c r="L65" i="195"/>
  <c r="K54" i="195"/>
  <c r="L59" i="195"/>
  <c r="K47" i="195"/>
  <c r="K61" i="195"/>
  <c r="K54" i="194"/>
  <c r="K61" i="194"/>
  <c r="K15" i="210" l="1"/>
  <c r="J14" i="210"/>
  <c r="K14" i="210" s="1"/>
  <c r="K51" i="210"/>
  <c r="J51" i="212"/>
  <c r="N58" i="210"/>
  <c r="J58" i="212"/>
  <c r="P58" i="210"/>
  <c r="K58" i="210"/>
  <c r="K43" i="208"/>
  <c r="J43" i="210"/>
  <c r="J41" i="208"/>
  <c r="K41" i="208" s="1"/>
  <c r="J42" i="214"/>
  <c r="K42" i="212"/>
  <c r="K36" i="212"/>
  <c r="J35" i="212"/>
  <c r="K35" i="212" s="1"/>
  <c r="J36" i="214"/>
  <c r="K61" i="210"/>
  <c r="J60" i="210"/>
  <c r="K44" i="196"/>
  <c r="J61" i="212"/>
  <c r="K62" i="212"/>
  <c r="J17" i="214"/>
  <c r="J15" i="214" s="1"/>
  <c r="J15" i="212"/>
  <c r="N55" i="210"/>
  <c r="L61" i="193"/>
  <c r="J16" i="196"/>
  <c r="K61" i="193"/>
  <c r="L27" i="196"/>
  <c r="L59" i="194"/>
  <c r="K60" i="208"/>
  <c r="J10" i="208"/>
  <c r="K10" i="208" s="1"/>
  <c r="K44" i="214"/>
  <c r="N44" i="214"/>
  <c r="I16" i="194"/>
  <c r="I12" i="194" s="1"/>
  <c r="I11" i="194" s="1"/>
  <c r="H31" i="194"/>
  <c r="J32" i="214"/>
  <c r="J31" i="214" s="1"/>
  <c r="J31" i="212"/>
  <c r="R56" i="212"/>
  <c r="J56" i="214"/>
  <c r="K56" i="212"/>
  <c r="P56" i="212"/>
  <c r="J55" i="212"/>
  <c r="K48" i="214"/>
  <c r="K65" i="212"/>
  <c r="J64" i="212"/>
  <c r="K65" i="214"/>
  <c r="K11" i="210"/>
  <c r="K60" i="206"/>
  <c r="J10" i="206"/>
  <c r="H27" i="195"/>
  <c r="H60" i="191"/>
  <c r="L59" i="193"/>
  <c r="H58" i="193"/>
  <c r="J58" i="194"/>
  <c r="K58" i="194" s="1"/>
  <c r="H34" i="194"/>
  <c r="H68" i="194"/>
  <c r="H67" i="194" s="1"/>
  <c r="H14" i="194" s="1"/>
  <c r="H70" i="193"/>
  <c r="J70" i="193" s="1"/>
  <c r="H71" i="191" s="1"/>
  <c r="J68" i="194"/>
  <c r="J67" i="194" s="1"/>
  <c r="J14" i="194" s="1"/>
  <c r="L14" i="194" s="1"/>
  <c r="L68" i="195"/>
  <c r="K55" i="194"/>
  <c r="L55" i="195"/>
  <c r="J48" i="194"/>
  <c r="K48" i="194" s="1"/>
  <c r="H47" i="193"/>
  <c r="J47" i="193" s="1"/>
  <c r="K47" i="193" s="1"/>
  <c r="K47" i="194"/>
  <c r="L47" i="194"/>
  <c r="J46" i="194"/>
  <c r="H46" i="193" s="1"/>
  <c r="J46" i="193" s="1"/>
  <c r="H47" i="191" s="1"/>
  <c r="H30" i="194"/>
  <c r="J30" i="194" s="1"/>
  <c r="J26" i="194"/>
  <c r="H26" i="193" s="1"/>
  <c r="J26" i="193" s="1"/>
  <c r="H27" i="191" s="1"/>
  <c r="J27" i="191" s="1"/>
  <c r="H27" i="197" s="1"/>
  <c r="H18" i="194"/>
  <c r="J19" i="194"/>
  <c r="H19" i="193" s="1"/>
  <c r="J19" i="193" s="1"/>
  <c r="H20" i="191" s="1"/>
  <c r="J20" i="191" s="1"/>
  <c r="H20" i="197" s="1"/>
  <c r="J39" i="194"/>
  <c r="J38" i="194" s="1"/>
  <c r="L38" i="194" s="1"/>
  <c r="J22" i="193"/>
  <c r="H23" i="191" s="1"/>
  <c r="J23" i="191" s="1"/>
  <c r="H23" i="197" s="1"/>
  <c r="L58" i="194"/>
  <c r="J58" i="193"/>
  <c r="K58" i="193" s="1"/>
  <c r="L51" i="194"/>
  <c r="L67" i="194"/>
  <c r="K67" i="194"/>
  <c r="H69" i="193"/>
  <c r="L69" i="194"/>
  <c r="L65" i="194"/>
  <c r="H65" i="193"/>
  <c r="J64" i="194"/>
  <c r="K58" i="195"/>
  <c r="H55" i="193"/>
  <c r="J56" i="193"/>
  <c r="H55" i="191"/>
  <c r="J55" i="191" s="1"/>
  <c r="L54" i="193"/>
  <c r="H51" i="193"/>
  <c r="J52" i="193"/>
  <c r="H48" i="193"/>
  <c r="J49" i="193"/>
  <c r="H17" i="195"/>
  <c r="J27" i="195"/>
  <c r="L27" i="195" s="1"/>
  <c r="J18" i="195"/>
  <c r="L18" i="195" s="1"/>
  <c r="J20" i="194"/>
  <c r="K27" i="196"/>
  <c r="J29" i="193"/>
  <c r="H25" i="193"/>
  <c r="H46" i="191"/>
  <c r="L45" i="193"/>
  <c r="H32" i="193"/>
  <c r="J31" i="194"/>
  <c r="H43" i="191"/>
  <c r="J43" i="191" s="1"/>
  <c r="H39" i="193"/>
  <c r="H38" i="193" s="1"/>
  <c r="H34" i="193"/>
  <c r="J36" i="193"/>
  <c r="J34" i="194"/>
  <c r="I16" i="196"/>
  <c r="M58" i="195"/>
  <c r="K67" i="195"/>
  <c r="L67" i="195"/>
  <c r="K51" i="195"/>
  <c r="L48" i="195"/>
  <c r="K44" i="195"/>
  <c r="L39" i="195"/>
  <c r="H16" i="196"/>
  <c r="K17" i="196"/>
  <c r="L17" i="196"/>
  <c r="L38" i="196"/>
  <c r="K38" i="196"/>
  <c r="L14" i="196"/>
  <c r="K14" i="196"/>
  <c r="L64" i="196"/>
  <c r="J63" i="195"/>
  <c r="L64" i="195"/>
  <c r="K38" i="195"/>
  <c r="L38" i="195"/>
  <c r="L14" i="195"/>
  <c r="K14" i="195"/>
  <c r="L47" i="193" l="1"/>
  <c r="H48" i="191"/>
  <c r="H16" i="195"/>
  <c r="K42" i="214"/>
  <c r="K14" i="194"/>
  <c r="P58" i="212"/>
  <c r="J58" i="214"/>
  <c r="K58" i="212"/>
  <c r="N58" i="212"/>
  <c r="K15" i="212"/>
  <c r="J14" i="212"/>
  <c r="K14" i="212" s="1"/>
  <c r="K61" i="212"/>
  <c r="J62" i="214"/>
  <c r="J60" i="212"/>
  <c r="K51" i="212"/>
  <c r="J51" i="214"/>
  <c r="K51" i="214" s="1"/>
  <c r="J43" i="212"/>
  <c r="K43" i="210"/>
  <c r="J41" i="210"/>
  <c r="K41" i="210" s="1"/>
  <c r="K15" i="214"/>
  <c r="J14" i="214"/>
  <c r="K14" i="214" s="1"/>
  <c r="H28" i="194"/>
  <c r="J10" i="210"/>
  <c r="K10" i="210" s="1"/>
  <c r="K60" i="210"/>
  <c r="L48" i="194"/>
  <c r="J35" i="214"/>
  <c r="K35" i="214" s="1"/>
  <c r="K36" i="214"/>
  <c r="H27" i="194"/>
  <c r="R56" i="214"/>
  <c r="K56" i="214"/>
  <c r="J55" i="214"/>
  <c r="K55" i="212"/>
  <c r="J11" i="214"/>
  <c r="K64" i="214"/>
  <c r="J11" i="212"/>
  <c r="K11" i="212" s="1"/>
  <c r="K64" i="212"/>
  <c r="N55" i="212"/>
  <c r="K10" i="206"/>
  <c r="M58" i="194"/>
  <c r="L68" i="194"/>
  <c r="J24" i="194"/>
  <c r="L24" i="194" s="1"/>
  <c r="J44" i="194"/>
  <c r="L46" i="193"/>
  <c r="J44" i="193"/>
  <c r="L44" i="193" s="1"/>
  <c r="L46" i="194"/>
  <c r="L39" i="194"/>
  <c r="K38" i="194"/>
  <c r="H44" i="193"/>
  <c r="H30" i="193"/>
  <c r="J28" i="194"/>
  <c r="J27" i="194" s="1"/>
  <c r="L27" i="194" s="1"/>
  <c r="H55" i="197"/>
  <c r="J55" i="197" s="1"/>
  <c r="H55" i="205" s="1"/>
  <c r="J55" i="205" s="1"/>
  <c r="L58" i="193"/>
  <c r="H68" i="193"/>
  <c r="H67" i="193" s="1"/>
  <c r="H14" i="193" s="1"/>
  <c r="J69" i="193"/>
  <c r="J63" i="194"/>
  <c r="L64" i="194"/>
  <c r="J65" i="193"/>
  <c r="H64" i="193"/>
  <c r="H63" i="193" s="1"/>
  <c r="H13" i="193" s="1"/>
  <c r="H57" i="191"/>
  <c r="J55" i="193"/>
  <c r="H53" i="191"/>
  <c r="J51" i="193"/>
  <c r="H50" i="191"/>
  <c r="J48" i="193"/>
  <c r="M16" i="195"/>
  <c r="K27" i="195"/>
  <c r="H20" i="193"/>
  <c r="J18" i="194"/>
  <c r="L18" i="194" s="1"/>
  <c r="H30" i="191"/>
  <c r="J30" i="191" s="1"/>
  <c r="H30" i="197" s="1"/>
  <c r="J25" i="193"/>
  <c r="H24" i="193"/>
  <c r="J32" i="193"/>
  <c r="H31" i="193"/>
  <c r="J39" i="193"/>
  <c r="I12" i="196"/>
  <c r="I11" i="196" s="1"/>
  <c r="H37" i="191"/>
  <c r="J34" i="193"/>
  <c r="H12" i="195"/>
  <c r="H11" i="195" s="1"/>
  <c r="H12" i="196"/>
  <c r="H11" i="196" s="1"/>
  <c r="L63" i="196"/>
  <c r="K63" i="196"/>
  <c r="J13" i="196"/>
  <c r="K16" i="196"/>
  <c r="J12" i="196"/>
  <c r="J11" i="196" s="1"/>
  <c r="L16" i="196"/>
  <c r="L63" i="195"/>
  <c r="K63" i="195"/>
  <c r="J13" i="195"/>
  <c r="J43" i="214" l="1"/>
  <c r="K43" i="212"/>
  <c r="J41" i="212"/>
  <c r="K41" i="212" s="1"/>
  <c r="K58" i="214"/>
  <c r="N58" i="214"/>
  <c r="P58" i="214"/>
  <c r="K62" i="214"/>
  <c r="J61" i="214"/>
  <c r="J10" i="212"/>
  <c r="K10" i="212" s="1"/>
  <c r="K60" i="212"/>
  <c r="K44" i="193"/>
  <c r="H55" i="207"/>
  <c r="J55" i="207" s="1"/>
  <c r="K55" i="205"/>
  <c r="L55" i="205"/>
  <c r="K55" i="214"/>
  <c r="N55" i="214"/>
  <c r="K11" i="214"/>
  <c r="L44" i="194"/>
  <c r="K44" i="194"/>
  <c r="J30" i="193"/>
  <c r="H28" i="193"/>
  <c r="H27" i="193" s="1"/>
  <c r="L55" i="197"/>
  <c r="K55" i="197"/>
  <c r="H70" i="191"/>
  <c r="L69" i="193"/>
  <c r="J68" i="193"/>
  <c r="H66" i="191"/>
  <c r="L65" i="193"/>
  <c r="J64" i="193"/>
  <c r="J13" i="194"/>
  <c r="L63" i="194"/>
  <c r="K63" i="194"/>
  <c r="L55" i="193"/>
  <c r="K55" i="193"/>
  <c r="K51" i="193"/>
  <c r="L51" i="193"/>
  <c r="K48" i="193"/>
  <c r="L48" i="193"/>
  <c r="K27" i="194"/>
  <c r="J20" i="193"/>
  <c r="H18" i="193"/>
  <c r="H26" i="191"/>
  <c r="J26" i="191" s="1"/>
  <c r="H26" i="197" s="1"/>
  <c r="J24" i="193"/>
  <c r="H33" i="191"/>
  <c r="J33" i="191" s="1"/>
  <c r="J31" i="193"/>
  <c r="L39" i="193"/>
  <c r="J38" i="193"/>
  <c r="L13" i="196"/>
  <c r="K13" i="196"/>
  <c r="K12" i="196"/>
  <c r="L12" i="196"/>
  <c r="L13" i="195"/>
  <c r="K13" i="195"/>
  <c r="H55" i="209" l="1"/>
  <c r="J55" i="209" s="1"/>
  <c r="K55" i="207"/>
  <c r="L55" i="207"/>
  <c r="K61" i="214"/>
  <c r="J60" i="214"/>
  <c r="K43" i="214"/>
  <c r="J41" i="214"/>
  <c r="K41" i="214" s="1"/>
  <c r="H31" i="191"/>
  <c r="J31" i="191" s="1"/>
  <c r="H31" i="197" s="1"/>
  <c r="J28" i="193"/>
  <c r="J27" i="193" s="1"/>
  <c r="H33" i="197"/>
  <c r="J67" i="193"/>
  <c r="L68" i="193"/>
  <c r="L13" i="194"/>
  <c r="K13" i="194"/>
  <c r="J63" i="193"/>
  <c r="L64" i="193"/>
  <c r="H21" i="191"/>
  <c r="J21" i="191" s="1"/>
  <c r="H21" i="197" s="1"/>
  <c r="J21" i="197" s="1"/>
  <c r="H21" i="205" s="1"/>
  <c r="J21" i="205" s="1"/>
  <c r="H21" i="207" s="1"/>
  <c r="J21" i="207" s="1"/>
  <c r="H21" i="209" s="1"/>
  <c r="J21" i="209" s="1"/>
  <c r="H21" i="211" s="1"/>
  <c r="J21" i="211" s="1"/>
  <c r="H21" i="213" s="1"/>
  <c r="J21" i="213" s="1"/>
  <c r="H21" i="215" s="1"/>
  <c r="J21" i="215" s="1"/>
  <c r="J18" i="193"/>
  <c r="L18" i="193" s="1"/>
  <c r="L24" i="193"/>
  <c r="I12" i="193"/>
  <c r="I11" i="193" s="1"/>
  <c r="L38" i="193"/>
  <c r="K38" i="193"/>
  <c r="L11" i="196"/>
  <c r="K11" i="196"/>
  <c r="J10" i="214" l="1"/>
  <c r="K10" i="214" s="1"/>
  <c r="K60" i="214"/>
  <c r="H55" i="211"/>
  <c r="J55" i="211" s="1"/>
  <c r="L55" i="209"/>
  <c r="K55" i="209"/>
  <c r="K27" i="193"/>
  <c r="L27" i="193"/>
  <c r="L67" i="193"/>
  <c r="K67" i="193"/>
  <c r="M58" i="193"/>
  <c r="J14" i="193"/>
  <c r="L63" i="193"/>
  <c r="K63" i="193"/>
  <c r="J13" i="193"/>
  <c r="K55" i="191"/>
  <c r="Q720" i="191"/>
  <c r="Q715" i="191"/>
  <c r="Q714" i="191"/>
  <c r="Q713" i="191"/>
  <c r="Q712" i="191"/>
  <c r="Q711" i="191"/>
  <c r="Q710" i="191"/>
  <c r="Q698" i="191"/>
  <c r="F527" i="191"/>
  <c r="J72" i="191"/>
  <c r="J71" i="191"/>
  <c r="J70" i="191"/>
  <c r="H70" i="197" s="1"/>
  <c r="H69" i="191"/>
  <c r="H68" i="191" s="1"/>
  <c r="H15" i="191" s="1"/>
  <c r="G68" i="191"/>
  <c r="G15" i="191" s="1"/>
  <c r="F68" i="191"/>
  <c r="G65" i="191"/>
  <c r="G64" i="191" s="1"/>
  <c r="G14" i="191" s="1"/>
  <c r="F64" i="191"/>
  <c r="E64" i="191"/>
  <c r="J62" i="191"/>
  <c r="H62" i="197" s="1"/>
  <c r="J61" i="191"/>
  <c r="J60" i="191"/>
  <c r="H60" i="197" s="1"/>
  <c r="H59" i="191"/>
  <c r="G59" i="191"/>
  <c r="J58" i="191"/>
  <c r="J57" i="191"/>
  <c r="H57" i="197" s="1"/>
  <c r="H56" i="191"/>
  <c r="J54" i="191"/>
  <c r="F54" i="191"/>
  <c r="J53" i="191"/>
  <c r="H53" i="197" s="1"/>
  <c r="H52" i="191"/>
  <c r="J51" i="191"/>
  <c r="F51" i="191"/>
  <c r="J50" i="191"/>
  <c r="H50" i="197" s="1"/>
  <c r="H49" i="191"/>
  <c r="J48" i="191"/>
  <c r="H48" i="197" s="1"/>
  <c r="J47" i="191"/>
  <c r="J46" i="191"/>
  <c r="H46" i="197" s="1"/>
  <c r="H45" i="191"/>
  <c r="G45" i="191"/>
  <c r="H43" i="197"/>
  <c r="F42" i="191"/>
  <c r="H40" i="191"/>
  <c r="G39" i="191"/>
  <c r="J38" i="191"/>
  <c r="J37" i="191"/>
  <c r="F37" i="191"/>
  <c r="J36" i="191"/>
  <c r="H36" i="197" s="1"/>
  <c r="H35" i="191"/>
  <c r="J34" i="191"/>
  <c r="F34" i="191"/>
  <c r="J33" i="197"/>
  <c r="H33" i="205" s="1"/>
  <c r="H32" i="191"/>
  <c r="F31" i="191"/>
  <c r="J27" i="197"/>
  <c r="H27" i="205" s="1"/>
  <c r="J27" i="205" s="1"/>
  <c r="H27" i="207" s="1"/>
  <c r="J27" i="207" s="1"/>
  <c r="H27" i="209" s="1"/>
  <c r="J27" i="209" s="1"/>
  <c r="H27" i="211" s="1"/>
  <c r="J27" i="211" s="1"/>
  <c r="H27" i="213" s="1"/>
  <c r="J27" i="213" s="1"/>
  <c r="H27" i="215" s="1"/>
  <c r="J27" i="215" s="1"/>
  <c r="F27" i="191"/>
  <c r="H25" i="191"/>
  <c r="H19" i="191"/>
  <c r="G18" i="191"/>
  <c r="F17" i="191"/>
  <c r="E17" i="191"/>
  <c r="E15" i="191"/>
  <c r="H55" i="213" l="1"/>
  <c r="J55" i="213" s="1"/>
  <c r="L55" i="211"/>
  <c r="K55" i="211"/>
  <c r="J33" i="205"/>
  <c r="H71" i="197"/>
  <c r="J71" i="197" s="1"/>
  <c r="H71" i="205" s="1"/>
  <c r="J71" i="205" s="1"/>
  <c r="H71" i="207" s="1"/>
  <c r="J71" i="207" s="1"/>
  <c r="H71" i="209" s="1"/>
  <c r="J71" i="209" s="1"/>
  <c r="H71" i="211" s="1"/>
  <c r="J71" i="211" s="1"/>
  <c r="H71" i="213" s="1"/>
  <c r="J71" i="213" s="1"/>
  <c r="H71" i="215" s="1"/>
  <c r="J71" i="215" s="1"/>
  <c r="H72" i="197"/>
  <c r="H61" i="197"/>
  <c r="J61" i="197" s="1"/>
  <c r="H61" i="205" s="1"/>
  <c r="H58" i="197"/>
  <c r="J58" i="197" s="1"/>
  <c r="H58" i="205" s="1"/>
  <c r="J58" i="205" s="1"/>
  <c r="H58" i="207" s="1"/>
  <c r="J58" i="207" s="1"/>
  <c r="H58" i="209" s="1"/>
  <c r="J58" i="209" s="1"/>
  <c r="H58" i="211" s="1"/>
  <c r="J58" i="211" s="1"/>
  <c r="H58" i="213" s="1"/>
  <c r="J58" i="213" s="1"/>
  <c r="H58" i="215" s="1"/>
  <c r="J58" i="215" s="1"/>
  <c r="H51" i="197"/>
  <c r="J51" i="197" s="1"/>
  <c r="H51" i="205" s="1"/>
  <c r="J51" i="205" s="1"/>
  <c r="H51" i="207" s="1"/>
  <c r="J51" i="207" s="1"/>
  <c r="H51" i="209" s="1"/>
  <c r="H54" i="197"/>
  <c r="J54" i="197" s="1"/>
  <c r="H54" i="205" s="1"/>
  <c r="H44" i="197"/>
  <c r="J44" i="197" s="1"/>
  <c r="H44" i="205" s="1"/>
  <c r="J44" i="205" s="1"/>
  <c r="H41" i="197"/>
  <c r="J41" i="197" s="1"/>
  <c r="H41" i="205" s="1"/>
  <c r="H47" i="197"/>
  <c r="J47" i="197" s="1"/>
  <c r="H42" i="197"/>
  <c r="H38" i="197"/>
  <c r="J38" i="197" s="1"/>
  <c r="H38" i="205" s="1"/>
  <c r="J38" i="205" s="1"/>
  <c r="H38" i="207" s="1"/>
  <c r="J38" i="207" s="1"/>
  <c r="H38" i="209" s="1"/>
  <c r="J38" i="209" s="1"/>
  <c r="H38" i="211" s="1"/>
  <c r="J38" i="211" s="1"/>
  <c r="H38" i="213" s="1"/>
  <c r="J38" i="213" s="1"/>
  <c r="H38" i="215" s="1"/>
  <c r="J38" i="215" s="1"/>
  <c r="H37" i="197"/>
  <c r="J37" i="197" s="1"/>
  <c r="H37" i="205" s="1"/>
  <c r="J37" i="205" s="1"/>
  <c r="H37" i="207" s="1"/>
  <c r="J37" i="207" s="1"/>
  <c r="H37" i="209" s="1"/>
  <c r="J37" i="209" s="1"/>
  <c r="H37" i="211" s="1"/>
  <c r="J35" i="191"/>
  <c r="H34" i="197"/>
  <c r="H32" i="197" s="1"/>
  <c r="J32" i="191"/>
  <c r="L14" i="193"/>
  <c r="K14" i="193"/>
  <c r="L13" i="193"/>
  <c r="K13" i="193"/>
  <c r="H56" i="197"/>
  <c r="J57" i="197"/>
  <c r="H57" i="205" s="1"/>
  <c r="J30" i="197"/>
  <c r="H30" i="205" s="1"/>
  <c r="L46" i="191"/>
  <c r="J53" i="197"/>
  <c r="H53" i="205" s="1"/>
  <c r="J53" i="205" s="1"/>
  <c r="H53" i="207" s="1"/>
  <c r="J53" i="207" s="1"/>
  <c r="H53" i="209" s="1"/>
  <c r="J53" i="209" s="1"/>
  <c r="H53" i="211" s="1"/>
  <c r="J53" i="211" s="1"/>
  <c r="H25" i="197"/>
  <c r="J26" i="197"/>
  <c r="J70" i="197"/>
  <c r="K62" i="191"/>
  <c r="J62" i="197"/>
  <c r="H62" i="205" s="1"/>
  <c r="J62" i="205" s="1"/>
  <c r="J43" i="197"/>
  <c r="H43" i="205" s="1"/>
  <c r="J43" i="205" s="1"/>
  <c r="H43" i="207" s="1"/>
  <c r="J43" i="207" s="1"/>
  <c r="J50" i="197"/>
  <c r="H50" i="205" s="1"/>
  <c r="J60" i="197"/>
  <c r="H60" i="205" s="1"/>
  <c r="J60" i="205" s="1"/>
  <c r="J23" i="197"/>
  <c r="H23" i="205" s="1"/>
  <c r="J23" i="205" s="1"/>
  <c r="H23" i="207" s="1"/>
  <c r="K48" i="191"/>
  <c r="J48" i="197"/>
  <c r="H48" i="205" s="1"/>
  <c r="J48" i="205" s="1"/>
  <c r="J36" i="197"/>
  <c r="H36" i="205" s="1"/>
  <c r="J49" i="191"/>
  <c r="L49" i="191" s="1"/>
  <c r="J25" i="191"/>
  <c r="L25" i="191" s="1"/>
  <c r="J40" i="191"/>
  <c r="J39" i="191" s="1"/>
  <c r="J69" i="191"/>
  <c r="J68" i="191" s="1"/>
  <c r="J45" i="191"/>
  <c r="J67" i="191"/>
  <c r="H67" i="197" s="1"/>
  <c r="L47" i="191"/>
  <c r="L70" i="191"/>
  <c r="J52" i="191"/>
  <c r="J56" i="191"/>
  <c r="J59" i="191"/>
  <c r="K59" i="191" s="1"/>
  <c r="L48" i="191"/>
  <c r="L62" i="191"/>
  <c r="G17" i="191"/>
  <c r="G13" i="191" s="1"/>
  <c r="G12" i="191" s="1"/>
  <c r="L55" i="191"/>
  <c r="L60" i="191"/>
  <c r="H65" i="191"/>
  <c r="H64" i="191" s="1"/>
  <c r="H14" i="191" s="1"/>
  <c r="H39" i="191"/>
  <c r="I15" i="191"/>
  <c r="H29" i="191"/>
  <c r="H28" i="191" s="1"/>
  <c r="L47" i="197" l="1"/>
  <c r="H47" i="205"/>
  <c r="J47" i="205" s="1"/>
  <c r="K48" i="205"/>
  <c r="H48" i="207"/>
  <c r="J48" i="207" s="1"/>
  <c r="L48" i="205"/>
  <c r="J41" i="205"/>
  <c r="H41" i="207" s="1"/>
  <c r="H44" i="207"/>
  <c r="J44" i="207" s="1"/>
  <c r="H44" i="209" s="1"/>
  <c r="J44" i="209" s="1"/>
  <c r="H44" i="211" s="1"/>
  <c r="J44" i="211" s="1"/>
  <c r="H44" i="213" s="1"/>
  <c r="J44" i="213" s="1"/>
  <c r="H44" i="215" s="1"/>
  <c r="J44" i="215" s="1"/>
  <c r="J51" i="209"/>
  <c r="H51" i="211" s="1"/>
  <c r="J51" i="211" s="1"/>
  <c r="H51" i="213" s="1"/>
  <c r="J51" i="213" s="1"/>
  <c r="H51" i="215" s="1"/>
  <c r="J51" i="215" s="1"/>
  <c r="H43" i="209"/>
  <c r="J43" i="209" s="1"/>
  <c r="H56" i="205"/>
  <c r="J57" i="205"/>
  <c r="H59" i="197"/>
  <c r="H49" i="205"/>
  <c r="J50" i="205"/>
  <c r="H62" i="207"/>
  <c r="J62" i="207" s="1"/>
  <c r="L62" i="205"/>
  <c r="K62" i="205"/>
  <c r="K55" i="213"/>
  <c r="H55" i="215"/>
  <c r="J55" i="215" s="1"/>
  <c r="L55" i="213"/>
  <c r="J37" i="211"/>
  <c r="H37" i="213" s="1"/>
  <c r="J37" i="213" s="1"/>
  <c r="H37" i="215" s="1"/>
  <c r="J37" i="215" s="1"/>
  <c r="H33" i="207"/>
  <c r="L60" i="205"/>
  <c r="H60" i="207"/>
  <c r="J60" i="207" s="1"/>
  <c r="H53" i="213"/>
  <c r="J53" i="213" s="1"/>
  <c r="H53" i="215" s="1"/>
  <c r="H52" i="205"/>
  <c r="J54" i="205"/>
  <c r="H59" i="205"/>
  <c r="J61" i="205"/>
  <c r="J25" i="197"/>
  <c r="L25" i="197" s="1"/>
  <c r="H26" i="205"/>
  <c r="J23" i="207"/>
  <c r="H23" i="209" s="1"/>
  <c r="H70" i="205"/>
  <c r="H35" i="205"/>
  <c r="J36" i="205"/>
  <c r="J30" i="205"/>
  <c r="H69" i="197"/>
  <c r="H68" i="197" s="1"/>
  <c r="H15" i="197" s="1"/>
  <c r="H52" i="197"/>
  <c r="H35" i="197"/>
  <c r="J72" i="197"/>
  <c r="H40" i="197"/>
  <c r="H39" i="197" s="1"/>
  <c r="J34" i="197"/>
  <c r="J52" i="197"/>
  <c r="L52" i="197" s="1"/>
  <c r="H49" i="197"/>
  <c r="J49" i="197"/>
  <c r="K49" i="197" s="1"/>
  <c r="J56" i="197"/>
  <c r="K56" i="197" s="1"/>
  <c r="J42" i="197"/>
  <c r="J35" i="197"/>
  <c r="H66" i="197"/>
  <c r="J67" i="197"/>
  <c r="H67" i="205" s="1"/>
  <c r="J67" i="205" s="1"/>
  <c r="H67" i="207" s="1"/>
  <c r="J67" i="207" s="1"/>
  <c r="H67" i="209" s="1"/>
  <c r="J67" i="209" s="1"/>
  <c r="H67" i="211" s="1"/>
  <c r="J67" i="211" s="1"/>
  <c r="H67" i="213" s="1"/>
  <c r="J67" i="213" s="1"/>
  <c r="L48" i="197"/>
  <c r="K48" i="197"/>
  <c r="L62" i="197"/>
  <c r="K62" i="197"/>
  <c r="L60" i="197"/>
  <c r="J59" i="197"/>
  <c r="L70" i="197"/>
  <c r="H45" i="197"/>
  <c r="J46" i="197"/>
  <c r="H46" i="205" s="1"/>
  <c r="L59" i="191"/>
  <c r="L69" i="191"/>
  <c r="L40" i="191"/>
  <c r="I14" i="191"/>
  <c r="J66" i="191"/>
  <c r="K39" i="191"/>
  <c r="K49" i="191"/>
  <c r="L68" i="191"/>
  <c r="K68" i="191"/>
  <c r="L45" i="191"/>
  <c r="K45" i="191"/>
  <c r="L56" i="191"/>
  <c r="K56" i="191"/>
  <c r="J15" i="191"/>
  <c r="L52" i="191"/>
  <c r="K52" i="191"/>
  <c r="M59" i="191"/>
  <c r="H43" i="211" l="1"/>
  <c r="J43" i="211" s="1"/>
  <c r="H48" i="209"/>
  <c r="J48" i="209" s="1"/>
  <c r="K48" i="207"/>
  <c r="L48" i="207"/>
  <c r="J56" i="205"/>
  <c r="H57" i="207"/>
  <c r="L62" i="207"/>
  <c r="H62" i="209"/>
  <c r="J62" i="209" s="1"/>
  <c r="K62" i="207"/>
  <c r="J69" i="197"/>
  <c r="L69" i="197" s="1"/>
  <c r="H72" i="205"/>
  <c r="J72" i="205" s="1"/>
  <c r="H72" i="207" s="1"/>
  <c r="J72" i="207" s="1"/>
  <c r="H72" i="209" s="1"/>
  <c r="J72" i="209" s="1"/>
  <c r="H72" i="211" s="1"/>
  <c r="J72" i="211" s="1"/>
  <c r="H72" i="213" s="1"/>
  <c r="J72" i="213" s="1"/>
  <c r="H72" i="215" s="1"/>
  <c r="J72" i="215" s="1"/>
  <c r="J41" i="207"/>
  <c r="J49" i="205"/>
  <c r="H50" i="207"/>
  <c r="L47" i="205"/>
  <c r="H47" i="207"/>
  <c r="J47" i="207" s="1"/>
  <c r="H45" i="205"/>
  <c r="J46" i="205"/>
  <c r="L55" i="215"/>
  <c r="K55" i="215"/>
  <c r="J40" i="197"/>
  <c r="H42" i="205"/>
  <c r="H30" i="207"/>
  <c r="J35" i="205"/>
  <c r="H36" i="207"/>
  <c r="J32" i="197"/>
  <c r="H34" i="205"/>
  <c r="J33" i="207"/>
  <c r="H60" i="209"/>
  <c r="J60" i="209" s="1"/>
  <c r="L60" i="207"/>
  <c r="J53" i="215"/>
  <c r="J23" i="209"/>
  <c r="H54" i="207"/>
  <c r="J52" i="205"/>
  <c r="K52" i="197"/>
  <c r="H61" i="207"/>
  <c r="J59" i="205"/>
  <c r="J26" i="205"/>
  <c r="H25" i="205"/>
  <c r="J70" i="205"/>
  <c r="H70" i="207" s="1"/>
  <c r="J70" i="207" s="1"/>
  <c r="H70" i="209" s="1"/>
  <c r="L49" i="197"/>
  <c r="L56" i="197"/>
  <c r="J39" i="197"/>
  <c r="K39" i="197" s="1"/>
  <c r="L40" i="197"/>
  <c r="H65" i="197"/>
  <c r="H64" i="197" s="1"/>
  <c r="H14" i="197" s="1"/>
  <c r="J66" i="197"/>
  <c r="H66" i="205" s="1"/>
  <c r="J29" i="191"/>
  <c r="J28" i="191" s="1"/>
  <c r="L28" i="191" s="1"/>
  <c r="L59" i="197"/>
  <c r="K59" i="197"/>
  <c r="L46" i="197"/>
  <c r="J45" i="197"/>
  <c r="J65" i="191"/>
  <c r="L66" i="191"/>
  <c r="L39" i="191"/>
  <c r="L15" i="191"/>
  <c r="K15" i="191"/>
  <c r="K49" i="205" l="1"/>
  <c r="L49" i="205"/>
  <c r="L62" i="209"/>
  <c r="H62" i="211"/>
  <c r="J62" i="211" s="1"/>
  <c r="K62" i="209"/>
  <c r="J68" i="197"/>
  <c r="M59" i="197" s="1"/>
  <c r="H48" i="211"/>
  <c r="J48" i="211" s="1"/>
  <c r="K48" i="209"/>
  <c r="L48" i="209"/>
  <c r="H69" i="205"/>
  <c r="H68" i="205" s="1"/>
  <c r="H15" i="205" s="1"/>
  <c r="H56" i="207"/>
  <c r="J57" i="207"/>
  <c r="L47" i="207"/>
  <c r="H47" i="209"/>
  <c r="J47" i="209" s="1"/>
  <c r="H43" i="213"/>
  <c r="J43" i="213" s="1"/>
  <c r="H43" i="215" s="1"/>
  <c r="H49" i="207"/>
  <c r="J50" i="207"/>
  <c r="H41" i="209"/>
  <c r="J42" i="205"/>
  <c r="H40" i="205"/>
  <c r="H39" i="205" s="1"/>
  <c r="L56" i="205"/>
  <c r="K56" i="205"/>
  <c r="H46" i="207"/>
  <c r="L46" i="205"/>
  <c r="J45" i="205"/>
  <c r="J30" i="207"/>
  <c r="H35" i="207"/>
  <c r="J36" i="207"/>
  <c r="J34" i="205"/>
  <c r="H32" i="205"/>
  <c r="H33" i="209"/>
  <c r="H60" i="211"/>
  <c r="J60" i="211" s="1"/>
  <c r="L60" i="209"/>
  <c r="H23" i="211"/>
  <c r="K52" i="205"/>
  <c r="L52" i="205"/>
  <c r="J54" i="207"/>
  <c r="H52" i="207"/>
  <c r="H69" i="209"/>
  <c r="H68" i="209" s="1"/>
  <c r="H15" i="209" s="1"/>
  <c r="J70" i="209"/>
  <c r="H70" i="211" s="1"/>
  <c r="H69" i="207"/>
  <c r="H68" i="207" s="1"/>
  <c r="H15" i="207" s="1"/>
  <c r="K59" i="205"/>
  <c r="L59" i="205"/>
  <c r="J61" i="207"/>
  <c r="H59" i="207"/>
  <c r="H26" i="207"/>
  <c r="J25" i="205"/>
  <c r="L25" i="205" s="1"/>
  <c r="H65" i="205"/>
  <c r="H64" i="205" s="1"/>
  <c r="H14" i="205" s="1"/>
  <c r="J66" i="205"/>
  <c r="L70" i="207"/>
  <c r="J69" i="207"/>
  <c r="L70" i="205"/>
  <c r="J69" i="205"/>
  <c r="L39" i="197"/>
  <c r="K28" i="191"/>
  <c r="J65" i="197"/>
  <c r="L66" i="197"/>
  <c r="J15" i="197"/>
  <c r="K68" i="197"/>
  <c r="L68" i="197"/>
  <c r="J31" i="197"/>
  <c r="H29" i="197"/>
  <c r="H28" i="197" s="1"/>
  <c r="K45" i="197"/>
  <c r="L45" i="197"/>
  <c r="J64" i="191"/>
  <c r="L65" i="191"/>
  <c r="J43" i="215" l="1"/>
  <c r="L45" i="205"/>
  <c r="K45" i="205"/>
  <c r="L47" i="209"/>
  <c r="H47" i="211"/>
  <c r="J47" i="211" s="1"/>
  <c r="K48" i="211"/>
  <c r="H48" i="213"/>
  <c r="J48" i="213" s="1"/>
  <c r="L48" i="211"/>
  <c r="H42" i="207"/>
  <c r="J40" i="205"/>
  <c r="J41" i="209"/>
  <c r="H50" i="209"/>
  <c r="J49" i="207"/>
  <c r="J56" i="207"/>
  <c r="H57" i="209"/>
  <c r="H45" i="207"/>
  <c r="J46" i="207"/>
  <c r="H62" i="213"/>
  <c r="J62" i="213" s="1"/>
  <c r="K62" i="211"/>
  <c r="L62" i="211"/>
  <c r="J29" i="197"/>
  <c r="J28" i="197" s="1"/>
  <c r="L28" i="197" s="1"/>
  <c r="H31" i="205"/>
  <c r="H30" i="209"/>
  <c r="J35" i="207"/>
  <c r="H36" i="209"/>
  <c r="H34" i="207"/>
  <c r="J32" i="205"/>
  <c r="J33" i="209"/>
  <c r="H60" i="213"/>
  <c r="J60" i="213" s="1"/>
  <c r="N60" i="211"/>
  <c r="L60" i="211"/>
  <c r="J23" i="211"/>
  <c r="H69" i="211"/>
  <c r="H68" i="211" s="1"/>
  <c r="H15" i="211" s="1"/>
  <c r="J70" i="211"/>
  <c r="H70" i="213" s="1"/>
  <c r="H54" i="209"/>
  <c r="J52" i="207"/>
  <c r="J59" i="207"/>
  <c r="L59" i="207" s="1"/>
  <c r="H61" i="209"/>
  <c r="L70" i="209"/>
  <c r="J69" i="209"/>
  <c r="K59" i="207"/>
  <c r="H25" i="207"/>
  <c r="J26" i="207"/>
  <c r="H66" i="207"/>
  <c r="J65" i="205"/>
  <c r="L66" i="205"/>
  <c r="L69" i="205"/>
  <c r="J68" i="205"/>
  <c r="L69" i="207"/>
  <c r="J68" i="207"/>
  <c r="L65" i="197"/>
  <c r="J64" i="197"/>
  <c r="K15" i="197"/>
  <c r="L15" i="197"/>
  <c r="L64" i="191"/>
  <c r="J14" i="191"/>
  <c r="K64" i="191"/>
  <c r="L56" i="207" l="1"/>
  <c r="K56" i="207"/>
  <c r="J50" i="209"/>
  <c r="H49" i="209"/>
  <c r="H41" i="211"/>
  <c r="J42" i="207"/>
  <c r="H40" i="207"/>
  <c r="H39" i="207" s="1"/>
  <c r="L49" i="207"/>
  <c r="K49" i="207"/>
  <c r="L40" i="205"/>
  <c r="J39" i="205"/>
  <c r="L47" i="211"/>
  <c r="H47" i="213"/>
  <c r="J47" i="213" s="1"/>
  <c r="L48" i="213"/>
  <c r="K48" i="213"/>
  <c r="H48" i="215"/>
  <c r="J48" i="215" s="1"/>
  <c r="K28" i="197"/>
  <c r="H62" i="215"/>
  <c r="J62" i="215" s="1"/>
  <c r="L62" i="213"/>
  <c r="K62" i="213"/>
  <c r="H46" i="209"/>
  <c r="L46" i="207"/>
  <c r="J45" i="207"/>
  <c r="H56" i="209"/>
  <c r="J57" i="209"/>
  <c r="J30" i="209"/>
  <c r="J31" i="205"/>
  <c r="H29" i="205"/>
  <c r="H28" i="205" s="1"/>
  <c r="H35" i="209"/>
  <c r="J36" i="209"/>
  <c r="J34" i="207"/>
  <c r="H32" i="207"/>
  <c r="H33" i="211"/>
  <c r="H60" i="215"/>
  <c r="J60" i="215" s="1"/>
  <c r="L60" i="213"/>
  <c r="N60" i="213"/>
  <c r="H69" i="213"/>
  <c r="H68" i="213" s="1"/>
  <c r="H15" i="213" s="1"/>
  <c r="J70" i="213"/>
  <c r="H23" i="213"/>
  <c r="L70" i="211"/>
  <c r="J69" i="211"/>
  <c r="L52" i="207"/>
  <c r="K52" i="207"/>
  <c r="H52" i="209"/>
  <c r="J54" i="209"/>
  <c r="J61" i="209"/>
  <c r="H59" i="209"/>
  <c r="L69" i="209"/>
  <c r="J68" i="209"/>
  <c r="J25" i="207"/>
  <c r="L25" i="207" s="1"/>
  <c r="H26" i="209"/>
  <c r="L65" i="205"/>
  <c r="J64" i="205"/>
  <c r="H65" i="207"/>
  <c r="H64" i="207" s="1"/>
  <c r="H14" i="207" s="1"/>
  <c r="J66" i="207"/>
  <c r="H66" i="209" s="1"/>
  <c r="L68" i="207"/>
  <c r="M59" i="207"/>
  <c r="K68" i="207"/>
  <c r="J15" i="207"/>
  <c r="J15" i="205"/>
  <c r="L68" i="205"/>
  <c r="K68" i="205"/>
  <c r="M59" i="205"/>
  <c r="L64" i="197"/>
  <c r="K64" i="197"/>
  <c r="J14" i="197"/>
  <c r="L14" i="191"/>
  <c r="K14" i="191"/>
  <c r="J66" i="209" l="1"/>
  <c r="H65" i="209"/>
  <c r="H64" i="209" s="1"/>
  <c r="H14" i="209" s="1"/>
  <c r="K62" i="215"/>
  <c r="L62" i="215"/>
  <c r="J56" i="209"/>
  <c r="H57" i="211"/>
  <c r="L45" i="207"/>
  <c r="K45" i="207"/>
  <c r="J41" i="211"/>
  <c r="L47" i="213"/>
  <c r="H47" i="215"/>
  <c r="J47" i="215" s="1"/>
  <c r="L47" i="215" s="1"/>
  <c r="K39" i="205"/>
  <c r="L39" i="205"/>
  <c r="H42" i="209"/>
  <c r="J40" i="207"/>
  <c r="H45" i="209"/>
  <c r="J46" i="209"/>
  <c r="H50" i="211"/>
  <c r="J49" i="209"/>
  <c r="L48" i="215"/>
  <c r="K48" i="215"/>
  <c r="H31" i="207"/>
  <c r="J29" i="205"/>
  <c r="J28" i="205" s="1"/>
  <c r="H30" i="211"/>
  <c r="J30" i="211" s="1"/>
  <c r="H30" i="213" s="1"/>
  <c r="H36" i="211"/>
  <c r="J35" i="209"/>
  <c r="H34" i="209"/>
  <c r="J32" i="207"/>
  <c r="J33" i="211"/>
  <c r="L60" i="215"/>
  <c r="N60" i="215"/>
  <c r="L70" i="213"/>
  <c r="H70" i="215"/>
  <c r="J69" i="213"/>
  <c r="J23" i="213"/>
  <c r="J52" i="209"/>
  <c r="L52" i="209" s="1"/>
  <c r="H54" i="211"/>
  <c r="J68" i="211"/>
  <c r="L69" i="211"/>
  <c r="J59" i="209"/>
  <c r="H61" i="211"/>
  <c r="K59" i="209"/>
  <c r="L59" i="209"/>
  <c r="J15" i="209"/>
  <c r="L68" i="209"/>
  <c r="K68" i="209"/>
  <c r="M59" i="209"/>
  <c r="J26" i="209"/>
  <c r="H25" i="209"/>
  <c r="J65" i="207"/>
  <c r="L66" i="207"/>
  <c r="K64" i="205"/>
  <c r="J14" i="205"/>
  <c r="L64" i="205"/>
  <c r="K15" i="207"/>
  <c r="L15" i="207"/>
  <c r="L15" i="205"/>
  <c r="K15" i="205"/>
  <c r="L14" i="197"/>
  <c r="K14" i="197"/>
  <c r="Q715" i="188"/>
  <c r="Q710" i="188"/>
  <c r="Q709" i="188"/>
  <c r="Q708" i="188"/>
  <c r="Q707" i="188"/>
  <c r="Q706" i="188"/>
  <c r="Q705" i="188"/>
  <c r="Q693" i="188"/>
  <c r="F522" i="188"/>
  <c r="E75" i="188"/>
  <c r="M69" i="188"/>
  <c r="H67" i="188" s="1"/>
  <c r="I66" i="188"/>
  <c r="J66" i="188" s="1"/>
  <c r="G64" i="188"/>
  <c r="G11" i="188" s="1"/>
  <c r="F64" i="188"/>
  <c r="J63" i="188"/>
  <c r="I63" i="188"/>
  <c r="J62" i="188"/>
  <c r="K62" i="188" s="1"/>
  <c r="I62" i="188"/>
  <c r="K61" i="188"/>
  <c r="J61" i="188"/>
  <c r="I61" i="188"/>
  <c r="G61" i="188"/>
  <c r="J60" i="188"/>
  <c r="I60" i="188"/>
  <c r="I10" i="188" s="1"/>
  <c r="G60" i="188"/>
  <c r="F60" i="188"/>
  <c r="E60" i="188"/>
  <c r="J58" i="188"/>
  <c r="K58" i="188" s="1"/>
  <c r="I58" i="188"/>
  <c r="J57" i="188"/>
  <c r="I57" i="188"/>
  <c r="J56" i="188"/>
  <c r="K56" i="188" s="1"/>
  <c r="H55" i="188"/>
  <c r="J55" i="188" s="1"/>
  <c r="G55" i="188"/>
  <c r="I54" i="188"/>
  <c r="J54" i="188" s="1"/>
  <c r="I53" i="188"/>
  <c r="J53" i="188" s="1"/>
  <c r="H52" i="188"/>
  <c r="J52" i="188" s="1"/>
  <c r="J51" i="188"/>
  <c r="K51" i="188" s="1"/>
  <c r="I51" i="188"/>
  <c r="J50" i="188"/>
  <c r="I50" i="188"/>
  <c r="F50" i="188"/>
  <c r="J49" i="188"/>
  <c r="I49" i="188"/>
  <c r="H48" i="188"/>
  <c r="J48" i="188" s="1"/>
  <c r="K48" i="188" s="1"/>
  <c r="J47" i="188"/>
  <c r="I47" i="188"/>
  <c r="F47" i="188"/>
  <c r="J46" i="188"/>
  <c r="I46" i="188"/>
  <c r="H45" i="188"/>
  <c r="J45" i="188" s="1"/>
  <c r="K45" i="188" s="1"/>
  <c r="J44" i="188"/>
  <c r="K44" i="188" s="1"/>
  <c r="I44" i="188"/>
  <c r="H43" i="188"/>
  <c r="J43" i="188" s="1"/>
  <c r="K43" i="188" s="1"/>
  <c r="J42" i="188"/>
  <c r="K42" i="188" s="1"/>
  <c r="I42" i="188"/>
  <c r="G41" i="188"/>
  <c r="J40" i="188"/>
  <c r="I40" i="188"/>
  <c r="J39" i="188"/>
  <c r="I39" i="188"/>
  <c r="J38" i="188"/>
  <c r="I38" i="188"/>
  <c r="F38" i="188"/>
  <c r="J37" i="188"/>
  <c r="I37" i="188"/>
  <c r="H36" i="188"/>
  <c r="J36" i="188" s="1"/>
  <c r="K36" i="188" s="1"/>
  <c r="G35" i="188"/>
  <c r="J34" i="188"/>
  <c r="I34" i="188"/>
  <c r="J33" i="188"/>
  <c r="I33" i="188"/>
  <c r="F33" i="188"/>
  <c r="J32" i="188"/>
  <c r="I32" i="188"/>
  <c r="H31" i="188"/>
  <c r="J31" i="188" s="1"/>
  <c r="J30" i="188"/>
  <c r="I30" i="188"/>
  <c r="F30" i="188"/>
  <c r="J29" i="188"/>
  <c r="I29" i="188"/>
  <c r="H28" i="188"/>
  <c r="H27" i="188"/>
  <c r="I27" i="188" s="1"/>
  <c r="F27" i="188"/>
  <c r="J26" i="188"/>
  <c r="I26" i="188"/>
  <c r="J23" i="188"/>
  <c r="I23" i="188"/>
  <c r="F23" i="188"/>
  <c r="J22" i="188"/>
  <c r="I22" i="188"/>
  <c r="H21" i="188"/>
  <c r="J21" i="188" s="1"/>
  <c r="K21" i="188" s="1"/>
  <c r="J20" i="188"/>
  <c r="I20" i="188"/>
  <c r="J19" i="188"/>
  <c r="I19" i="188"/>
  <c r="H18" i="188"/>
  <c r="J18" i="188" s="1"/>
  <c r="K18" i="188" s="1"/>
  <c r="H17" i="188"/>
  <c r="J17" i="188" s="1"/>
  <c r="J16" i="188"/>
  <c r="I16" i="188"/>
  <c r="G14" i="188"/>
  <c r="F13" i="188"/>
  <c r="E13" i="188"/>
  <c r="E11" i="188"/>
  <c r="J10" i="188"/>
  <c r="H10" i="188"/>
  <c r="G10" i="188"/>
  <c r="Q715" i="187"/>
  <c r="Q710" i="187"/>
  <c r="Q709" i="187"/>
  <c r="Q708" i="187"/>
  <c r="Q707" i="187"/>
  <c r="Q706" i="187"/>
  <c r="Q705" i="187"/>
  <c r="Q693" i="187"/>
  <c r="F522" i="187"/>
  <c r="E75" i="187"/>
  <c r="M69" i="187"/>
  <c r="H67" i="187" s="1"/>
  <c r="I66" i="187"/>
  <c r="J66" i="187" s="1"/>
  <c r="G64" i="187"/>
  <c r="G11" i="187" s="1"/>
  <c r="F64" i="187"/>
  <c r="J63" i="187"/>
  <c r="I63" i="187"/>
  <c r="J62" i="187"/>
  <c r="K62" i="187" s="1"/>
  <c r="I62" i="187"/>
  <c r="J61" i="187"/>
  <c r="I61" i="187"/>
  <c r="G61" i="187"/>
  <c r="J60" i="187"/>
  <c r="J10" i="187" s="1"/>
  <c r="I60" i="187"/>
  <c r="I10" i="187" s="1"/>
  <c r="G60" i="187"/>
  <c r="G10" i="187" s="1"/>
  <c r="K10" i="187" s="1"/>
  <c r="F60" i="187"/>
  <c r="E60" i="187"/>
  <c r="J58" i="187"/>
  <c r="K58" i="187" s="1"/>
  <c r="I58" i="187"/>
  <c r="J57" i="187"/>
  <c r="I57" i="187"/>
  <c r="J56" i="187"/>
  <c r="K56" i="187" s="1"/>
  <c r="H55" i="187"/>
  <c r="J55" i="187" s="1"/>
  <c r="G55" i="187"/>
  <c r="I54" i="187"/>
  <c r="J54" i="187" s="1"/>
  <c r="I53" i="187"/>
  <c r="J53" i="187" s="1"/>
  <c r="H52" i="187"/>
  <c r="J52" i="187" s="1"/>
  <c r="J51" i="187"/>
  <c r="K51" i="187" s="1"/>
  <c r="I51" i="187"/>
  <c r="J50" i="187"/>
  <c r="I50" i="187"/>
  <c r="F50" i="187"/>
  <c r="J49" i="187"/>
  <c r="I49" i="187"/>
  <c r="H48" i="187"/>
  <c r="J48" i="187" s="1"/>
  <c r="K48" i="187" s="1"/>
  <c r="J47" i="187"/>
  <c r="I47" i="187"/>
  <c r="F47" i="187"/>
  <c r="J46" i="187"/>
  <c r="I46" i="187"/>
  <c r="H45" i="187"/>
  <c r="J45" i="187" s="1"/>
  <c r="K45" i="187" s="1"/>
  <c r="J44" i="187"/>
  <c r="K44" i="187" s="1"/>
  <c r="I44" i="187"/>
  <c r="H43" i="187"/>
  <c r="J43" i="187" s="1"/>
  <c r="K43" i="187" s="1"/>
  <c r="J42" i="187"/>
  <c r="K42" i="187" s="1"/>
  <c r="I42" i="187"/>
  <c r="G41" i="187"/>
  <c r="J40" i="187"/>
  <c r="I40" i="187"/>
  <c r="J39" i="187"/>
  <c r="I39" i="187"/>
  <c r="J38" i="187"/>
  <c r="I38" i="187"/>
  <c r="F38" i="187"/>
  <c r="J37" i="187"/>
  <c r="I37" i="187"/>
  <c r="H36" i="187"/>
  <c r="J36" i="187" s="1"/>
  <c r="K36" i="187" s="1"/>
  <c r="G35" i="187"/>
  <c r="J34" i="187"/>
  <c r="I34" i="187"/>
  <c r="J33" i="187"/>
  <c r="I33" i="187"/>
  <c r="F33" i="187"/>
  <c r="J32" i="187"/>
  <c r="I32" i="187"/>
  <c r="H31" i="187"/>
  <c r="J31" i="187" s="1"/>
  <c r="J30" i="187"/>
  <c r="I30" i="187"/>
  <c r="F30" i="187"/>
  <c r="J29" i="187"/>
  <c r="I29" i="187"/>
  <c r="H28" i="187"/>
  <c r="J28" i="187" s="1"/>
  <c r="H27" i="187"/>
  <c r="J27" i="187" s="1"/>
  <c r="F27" i="187"/>
  <c r="J26" i="187"/>
  <c r="I26" i="187"/>
  <c r="J23" i="187"/>
  <c r="I23" i="187"/>
  <c r="F23" i="187"/>
  <c r="J22" i="187"/>
  <c r="I22" i="187"/>
  <c r="H21" i="187"/>
  <c r="I21" i="187" s="1"/>
  <c r="J20" i="187"/>
  <c r="I20" i="187"/>
  <c r="J19" i="187"/>
  <c r="I19" i="187"/>
  <c r="H18" i="187"/>
  <c r="I18" i="187" s="1"/>
  <c r="H17" i="187"/>
  <c r="J17" i="187" s="1"/>
  <c r="J16" i="187"/>
  <c r="I16" i="187"/>
  <c r="H15" i="187"/>
  <c r="J15" i="187" s="1"/>
  <c r="K15" i="187" s="1"/>
  <c r="G14" i="187"/>
  <c r="F13" i="187"/>
  <c r="E13" i="187"/>
  <c r="E11" i="187"/>
  <c r="H10" i="187"/>
  <c r="Q715" i="186"/>
  <c r="Q710" i="186"/>
  <c r="Q709" i="186"/>
  <c r="Q708" i="186"/>
  <c r="Q707" i="186"/>
  <c r="Q706" i="186"/>
  <c r="Q705" i="186"/>
  <c r="Q693" i="186"/>
  <c r="F522" i="186"/>
  <c r="E75" i="186"/>
  <c r="M69" i="186"/>
  <c r="H67" i="186" s="1"/>
  <c r="I67" i="186" s="1"/>
  <c r="J67" i="186" s="1"/>
  <c r="I66" i="186"/>
  <c r="J66" i="186" s="1"/>
  <c r="G64" i="186"/>
  <c r="G11" i="186" s="1"/>
  <c r="F64" i="186"/>
  <c r="J63" i="186"/>
  <c r="I63" i="186"/>
  <c r="J62" i="186"/>
  <c r="K62" i="186" s="1"/>
  <c r="I62" i="186"/>
  <c r="J61" i="186"/>
  <c r="I61" i="186"/>
  <c r="G61" i="186"/>
  <c r="J60" i="186"/>
  <c r="I60" i="186"/>
  <c r="I10" i="186" s="1"/>
  <c r="G60" i="186"/>
  <c r="G10" i="186" s="1"/>
  <c r="F60" i="186"/>
  <c r="E60" i="186"/>
  <c r="J58" i="186"/>
  <c r="K58" i="186" s="1"/>
  <c r="I58" i="186"/>
  <c r="J57" i="186"/>
  <c r="I57" i="186"/>
  <c r="J56" i="186"/>
  <c r="K56" i="186" s="1"/>
  <c r="H55" i="186"/>
  <c r="J55" i="186" s="1"/>
  <c r="G55" i="186"/>
  <c r="I54" i="186"/>
  <c r="J54" i="186" s="1"/>
  <c r="I53" i="186"/>
  <c r="J53" i="186" s="1"/>
  <c r="H52" i="186"/>
  <c r="J52" i="186" s="1"/>
  <c r="J51" i="186"/>
  <c r="K51" i="186" s="1"/>
  <c r="I51" i="186"/>
  <c r="J50" i="186"/>
  <c r="I50" i="186"/>
  <c r="F50" i="186"/>
  <c r="J49" i="186"/>
  <c r="I49" i="186"/>
  <c r="H48" i="186"/>
  <c r="J48" i="186" s="1"/>
  <c r="K48" i="186" s="1"/>
  <c r="J47" i="186"/>
  <c r="I47" i="186"/>
  <c r="F47" i="186"/>
  <c r="J46" i="186"/>
  <c r="I46" i="186"/>
  <c r="H45" i="186"/>
  <c r="J45" i="186" s="1"/>
  <c r="K45" i="186" s="1"/>
  <c r="J44" i="186"/>
  <c r="K44" i="186" s="1"/>
  <c r="I44" i="186"/>
  <c r="H43" i="186"/>
  <c r="J43" i="186" s="1"/>
  <c r="K43" i="186" s="1"/>
  <c r="J42" i="186"/>
  <c r="K42" i="186" s="1"/>
  <c r="I42" i="186"/>
  <c r="G41" i="186"/>
  <c r="J40" i="186"/>
  <c r="I40" i="186"/>
  <c r="J39" i="186"/>
  <c r="I39" i="186"/>
  <c r="J38" i="186"/>
  <c r="I38" i="186"/>
  <c r="F38" i="186"/>
  <c r="J37" i="186"/>
  <c r="I37" i="186"/>
  <c r="H36" i="186"/>
  <c r="J36" i="186" s="1"/>
  <c r="K36" i="186" s="1"/>
  <c r="H35" i="186"/>
  <c r="J35" i="186" s="1"/>
  <c r="G35" i="186"/>
  <c r="J34" i="186"/>
  <c r="I34" i="186"/>
  <c r="J33" i="186"/>
  <c r="I33" i="186"/>
  <c r="F33" i="186"/>
  <c r="J32" i="186"/>
  <c r="I32" i="186"/>
  <c r="H31" i="186"/>
  <c r="J31" i="186" s="1"/>
  <c r="J30" i="186"/>
  <c r="I30" i="186"/>
  <c r="F30" i="186"/>
  <c r="J29" i="186"/>
  <c r="I29" i="186"/>
  <c r="H28" i="186"/>
  <c r="J28" i="186" s="1"/>
  <c r="I27" i="186"/>
  <c r="H27" i="186"/>
  <c r="J27" i="186" s="1"/>
  <c r="F27" i="186"/>
  <c r="J26" i="186"/>
  <c r="I26" i="186"/>
  <c r="J23" i="186"/>
  <c r="I23" i="186"/>
  <c r="F23" i="186"/>
  <c r="J22" i="186"/>
  <c r="I22" i="186"/>
  <c r="H21" i="186"/>
  <c r="I21" i="186" s="1"/>
  <c r="J20" i="186"/>
  <c r="I20" i="186"/>
  <c r="J19" i="186"/>
  <c r="I19" i="186"/>
  <c r="H18" i="186"/>
  <c r="I18" i="186" s="1"/>
  <c r="H17" i="186"/>
  <c r="I17" i="186" s="1"/>
  <c r="J16" i="186"/>
  <c r="I16" i="186"/>
  <c r="G14" i="186"/>
  <c r="F13" i="186"/>
  <c r="E13" i="186"/>
  <c r="E11" i="186"/>
  <c r="H10" i="186"/>
  <c r="Q715" i="185"/>
  <c r="Q710" i="185"/>
  <c r="Q709" i="185"/>
  <c r="Q708" i="185"/>
  <c r="Q707" i="185"/>
  <c r="Q706" i="185"/>
  <c r="Q705" i="185"/>
  <c r="Q693" i="185"/>
  <c r="F522" i="185"/>
  <c r="E75" i="185"/>
  <c r="M69" i="185"/>
  <c r="H67" i="185" s="1"/>
  <c r="I66" i="185"/>
  <c r="J66" i="185" s="1"/>
  <c r="G64" i="185"/>
  <c r="F64" i="185"/>
  <c r="J63" i="185"/>
  <c r="I63" i="185"/>
  <c r="J62" i="185"/>
  <c r="K62" i="185" s="1"/>
  <c r="I62" i="185"/>
  <c r="J61" i="185"/>
  <c r="I61" i="185"/>
  <c r="G61" i="185"/>
  <c r="G60" i="185" s="1"/>
  <c r="G10" i="185" s="1"/>
  <c r="J60" i="185"/>
  <c r="I60" i="185"/>
  <c r="I10" i="185" s="1"/>
  <c r="F60" i="185"/>
  <c r="E60" i="185"/>
  <c r="J58" i="185"/>
  <c r="K58" i="185" s="1"/>
  <c r="I58" i="185"/>
  <c r="J57" i="185"/>
  <c r="I57" i="185"/>
  <c r="J56" i="185"/>
  <c r="K56" i="185" s="1"/>
  <c r="H55" i="185"/>
  <c r="J55" i="185" s="1"/>
  <c r="G55" i="185"/>
  <c r="I54" i="185"/>
  <c r="J54" i="185" s="1"/>
  <c r="I53" i="185"/>
  <c r="J53" i="185" s="1"/>
  <c r="H52" i="185"/>
  <c r="J52" i="185" s="1"/>
  <c r="J51" i="185"/>
  <c r="K51" i="185" s="1"/>
  <c r="I51" i="185"/>
  <c r="J50" i="185"/>
  <c r="I50" i="185"/>
  <c r="F50" i="185"/>
  <c r="J49" i="185"/>
  <c r="I49" i="185"/>
  <c r="H48" i="185"/>
  <c r="J48" i="185" s="1"/>
  <c r="K48" i="185" s="1"/>
  <c r="J47" i="185"/>
  <c r="I47" i="185"/>
  <c r="F47" i="185"/>
  <c r="J46" i="185"/>
  <c r="I46" i="185"/>
  <c r="H45" i="185"/>
  <c r="J45" i="185" s="1"/>
  <c r="K45" i="185" s="1"/>
  <c r="J44" i="185"/>
  <c r="K44" i="185" s="1"/>
  <c r="I44" i="185"/>
  <c r="H43" i="185"/>
  <c r="J43" i="185" s="1"/>
  <c r="K43" i="185" s="1"/>
  <c r="J42" i="185"/>
  <c r="K42" i="185" s="1"/>
  <c r="I42" i="185"/>
  <c r="G41" i="185"/>
  <c r="J40" i="185"/>
  <c r="I40" i="185"/>
  <c r="J39" i="185"/>
  <c r="I39" i="185"/>
  <c r="J38" i="185"/>
  <c r="I38" i="185"/>
  <c r="F38" i="185"/>
  <c r="J37" i="185"/>
  <c r="I37" i="185"/>
  <c r="H36" i="185"/>
  <c r="J36" i="185" s="1"/>
  <c r="K36" i="185" s="1"/>
  <c r="G35" i="185"/>
  <c r="J34" i="185"/>
  <c r="I34" i="185"/>
  <c r="J33" i="185"/>
  <c r="I33" i="185"/>
  <c r="F33" i="185"/>
  <c r="J32" i="185"/>
  <c r="I32" i="185"/>
  <c r="H31" i="185"/>
  <c r="J31" i="185" s="1"/>
  <c r="J30" i="185"/>
  <c r="I30" i="185"/>
  <c r="F30" i="185"/>
  <c r="J29" i="185"/>
  <c r="I29" i="185"/>
  <c r="H28" i="185"/>
  <c r="J28" i="185" s="1"/>
  <c r="H27" i="185"/>
  <c r="J27" i="185" s="1"/>
  <c r="F27" i="185"/>
  <c r="J26" i="185"/>
  <c r="I26" i="185"/>
  <c r="J23" i="185"/>
  <c r="I23" i="185"/>
  <c r="F23" i="185"/>
  <c r="J22" i="185"/>
  <c r="I22" i="185"/>
  <c r="H21" i="185"/>
  <c r="I21" i="185" s="1"/>
  <c r="J20" i="185"/>
  <c r="I20" i="185"/>
  <c r="J19" i="185"/>
  <c r="I19" i="185"/>
  <c r="H18" i="185"/>
  <c r="I18" i="185" s="1"/>
  <c r="H17" i="185"/>
  <c r="J17" i="185" s="1"/>
  <c r="J16" i="185"/>
  <c r="I16" i="185"/>
  <c r="G14" i="185"/>
  <c r="F13" i="185"/>
  <c r="E13" i="185"/>
  <c r="G11" i="185"/>
  <c r="E11" i="185"/>
  <c r="H10" i="185"/>
  <c r="Q715" i="184"/>
  <c r="Q710" i="184"/>
  <c r="Q709" i="184"/>
  <c r="Q708" i="184"/>
  <c r="Q707" i="184"/>
  <c r="Q706" i="184"/>
  <c r="Q705" i="184"/>
  <c r="Q693" i="184"/>
  <c r="F522" i="184"/>
  <c r="E75" i="184"/>
  <c r="M69" i="184"/>
  <c r="H67" i="184"/>
  <c r="I67" i="184" s="1"/>
  <c r="J67" i="184" s="1"/>
  <c r="I66" i="184"/>
  <c r="J66" i="184" s="1"/>
  <c r="H65" i="184"/>
  <c r="H64" i="184" s="1"/>
  <c r="G64" i="184"/>
  <c r="G11" i="184" s="1"/>
  <c r="F64" i="184"/>
  <c r="J63" i="184"/>
  <c r="I63" i="184"/>
  <c r="J62" i="184"/>
  <c r="K62" i="184" s="1"/>
  <c r="I62" i="184"/>
  <c r="J61" i="184"/>
  <c r="K61" i="184" s="1"/>
  <c r="I61" i="184"/>
  <c r="G61" i="184"/>
  <c r="G60" i="184" s="1"/>
  <c r="G10" i="184" s="1"/>
  <c r="J60" i="184"/>
  <c r="K60" i="184" s="1"/>
  <c r="I60" i="184"/>
  <c r="I10" i="184" s="1"/>
  <c r="F60" i="184"/>
  <c r="E60" i="184"/>
  <c r="J58" i="184"/>
  <c r="K58" i="184" s="1"/>
  <c r="I58" i="184"/>
  <c r="J57" i="184"/>
  <c r="I57" i="184"/>
  <c r="J56" i="184"/>
  <c r="K56" i="184" s="1"/>
  <c r="H55" i="184"/>
  <c r="J55" i="184" s="1"/>
  <c r="K55" i="184" s="1"/>
  <c r="G55" i="184"/>
  <c r="I54" i="184"/>
  <c r="J54" i="184" s="1"/>
  <c r="I53" i="184"/>
  <c r="J53" i="184" s="1"/>
  <c r="H52" i="184"/>
  <c r="J52" i="184" s="1"/>
  <c r="J51" i="184"/>
  <c r="K51" i="184" s="1"/>
  <c r="I51" i="184"/>
  <c r="J50" i="184"/>
  <c r="I50" i="184"/>
  <c r="F50" i="184"/>
  <c r="J49" i="184"/>
  <c r="I49" i="184"/>
  <c r="H48" i="184"/>
  <c r="J48" i="184" s="1"/>
  <c r="K48" i="184" s="1"/>
  <c r="J47" i="184"/>
  <c r="I47" i="184"/>
  <c r="F47" i="184"/>
  <c r="J46" i="184"/>
  <c r="I46" i="184"/>
  <c r="H45" i="184"/>
  <c r="J45" i="184" s="1"/>
  <c r="K45" i="184" s="1"/>
  <c r="J44" i="184"/>
  <c r="K44" i="184" s="1"/>
  <c r="I44" i="184"/>
  <c r="H43" i="184"/>
  <c r="J43" i="184" s="1"/>
  <c r="K43" i="184" s="1"/>
  <c r="J42" i="184"/>
  <c r="K42" i="184" s="1"/>
  <c r="I42" i="184"/>
  <c r="G41" i="184"/>
  <c r="J40" i="184"/>
  <c r="I40" i="184"/>
  <c r="J39" i="184"/>
  <c r="I39" i="184"/>
  <c r="J38" i="184"/>
  <c r="I38" i="184"/>
  <c r="F38" i="184"/>
  <c r="J37" i="184"/>
  <c r="I37" i="184"/>
  <c r="H36" i="184"/>
  <c r="J36" i="184" s="1"/>
  <c r="K36" i="184" s="1"/>
  <c r="G35" i="184"/>
  <c r="J34" i="184"/>
  <c r="I34" i="184"/>
  <c r="J33" i="184"/>
  <c r="I33" i="184"/>
  <c r="F33" i="184"/>
  <c r="J32" i="184"/>
  <c r="I32" i="184"/>
  <c r="H31" i="184"/>
  <c r="J31" i="184" s="1"/>
  <c r="J30" i="184"/>
  <c r="I30" i="184"/>
  <c r="F30" i="184"/>
  <c r="J29" i="184"/>
  <c r="I29" i="184"/>
  <c r="H28" i="184"/>
  <c r="H27" i="184"/>
  <c r="I27" i="184" s="1"/>
  <c r="F27" i="184"/>
  <c r="J26" i="184"/>
  <c r="I26" i="184"/>
  <c r="J23" i="184"/>
  <c r="I23" i="184"/>
  <c r="F23" i="184"/>
  <c r="J22" i="184"/>
  <c r="I22" i="184"/>
  <c r="H21" i="184"/>
  <c r="J21" i="184" s="1"/>
  <c r="K21" i="184" s="1"/>
  <c r="J20" i="184"/>
  <c r="I20" i="184"/>
  <c r="J19" i="184"/>
  <c r="I19" i="184"/>
  <c r="H18" i="184"/>
  <c r="J18" i="184" s="1"/>
  <c r="K18" i="184" s="1"/>
  <c r="H17" i="184"/>
  <c r="J17" i="184" s="1"/>
  <c r="J16" i="184"/>
  <c r="I16" i="184"/>
  <c r="G14" i="184"/>
  <c r="F13" i="184"/>
  <c r="E13" i="184"/>
  <c r="E11" i="184"/>
  <c r="J10" i="184"/>
  <c r="H10" i="184"/>
  <c r="Q715" i="183"/>
  <c r="Q710" i="183"/>
  <c r="Q709" i="183"/>
  <c r="Q708" i="183"/>
  <c r="Q707" i="183"/>
  <c r="Q706" i="183"/>
  <c r="Q705" i="183"/>
  <c r="Q693" i="183"/>
  <c r="F522" i="183"/>
  <c r="E75" i="183"/>
  <c r="M69" i="183"/>
  <c r="H67" i="183" s="1"/>
  <c r="I66" i="183"/>
  <c r="J66" i="183" s="1"/>
  <c r="G64" i="183"/>
  <c r="G11" i="183" s="1"/>
  <c r="F64" i="183"/>
  <c r="J63" i="183"/>
  <c r="I63" i="183"/>
  <c r="J62" i="183"/>
  <c r="K62" i="183" s="1"/>
  <c r="I62" i="183"/>
  <c r="J61" i="183"/>
  <c r="K61" i="183" s="1"/>
  <c r="I61" i="183"/>
  <c r="G61" i="183"/>
  <c r="G60" i="183" s="1"/>
  <c r="G10" i="183" s="1"/>
  <c r="J60" i="183"/>
  <c r="I60" i="183"/>
  <c r="F60" i="183"/>
  <c r="E60" i="183"/>
  <c r="J58" i="183"/>
  <c r="K58" i="183" s="1"/>
  <c r="I58" i="183"/>
  <c r="J57" i="183"/>
  <c r="I57" i="183"/>
  <c r="J56" i="183"/>
  <c r="K56" i="183" s="1"/>
  <c r="H55" i="183"/>
  <c r="J55" i="183" s="1"/>
  <c r="G55" i="183"/>
  <c r="I54" i="183"/>
  <c r="J54" i="183" s="1"/>
  <c r="I53" i="183"/>
  <c r="J53" i="183" s="1"/>
  <c r="H52" i="183"/>
  <c r="J52" i="183" s="1"/>
  <c r="J51" i="183"/>
  <c r="K51" i="183" s="1"/>
  <c r="I51" i="183"/>
  <c r="J50" i="183"/>
  <c r="I50" i="183"/>
  <c r="F50" i="183"/>
  <c r="J49" i="183"/>
  <c r="I49" i="183"/>
  <c r="H48" i="183"/>
  <c r="J48" i="183" s="1"/>
  <c r="K48" i="183" s="1"/>
  <c r="J47" i="183"/>
  <c r="I47" i="183"/>
  <c r="F47" i="183"/>
  <c r="J46" i="183"/>
  <c r="I46" i="183"/>
  <c r="H45" i="183"/>
  <c r="J45" i="183" s="1"/>
  <c r="K45" i="183" s="1"/>
  <c r="J44" i="183"/>
  <c r="K44" i="183" s="1"/>
  <c r="I44" i="183"/>
  <c r="H43" i="183"/>
  <c r="J43" i="183" s="1"/>
  <c r="K43" i="183" s="1"/>
  <c r="J42" i="183"/>
  <c r="K42" i="183" s="1"/>
  <c r="I42" i="183"/>
  <c r="G41" i="183"/>
  <c r="J40" i="183"/>
  <c r="I40" i="183"/>
  <c r="J39" i="183"/>
  <c r="I39" i="183"/>
  <c r="J38" i="183"/>
  <c r="I38" i="183"/>
  <c r="F38" i="183"/>
  <c r="J37" i="183"/>
  <c r="I37" i="183"/>
  <c r="H36" i="183"/>
  <c r="H35" i="183" s="1"/>
  <c r="J35" i="183" s="1"/>
  <c r="G35" i="183"/>
  <c r="J34" i="183"/>
  <c r="I34" i="183"/>
  <c r="J33" i="183"/>
  <c r="I33" i="183"/>
  <c r="F33" i="183"/>
  <c r="J32" i="183"/>
  <c r="I32" i="183"/>
  <c r="H31" i="183"/>
  <c r="J31" i="183" s="1"/>
  <c r="J30" i="183"/>
  <c r="I30" i="183"/>
  <c r="F30" i="183"/>
  <c r="J29" i="183"/>
  <c r="I29" i="183"/>
  <c r="H28" i="183"/>
  <c r="J28" i="183" s="1"/>
  <c r="H27" i="183"/>
  <c r="J27" i="183" s="1"/>
  <c r="F27" i="183"/>
  <c r="J26" i="183"/>
  <c r="I26" i="183"/>
  <c r="J23" i="183"/>
  <c r="I23" i="183"/>
  <c r="F23" i="183"/>
  <c r="J22" i="183"/>
  <c r="I22" i="183"/>
  <c r="H21" i="183"/>
  <c r="I21" i="183" s="1"/>
  <c r="J20" i="183"/>
  <c r="I20" i="183"/>
  <c r="J19" i="183"/>
  <c r="I19" i="183"/>
  <c r="H18" i="183"/>
  <c r="I18" i="183" s="1"/>
  <c r="H17" i="183"/>
  <c r="I17" i="183" s="1"/>
  <c r="J16" i="183"/>
  <c r="I16" i="183"/>
  <c r="G14" i="183"/>
  <c r="F13" i="183"/>
  <c r="E13" i="183"/>
  <c r="E11" i="183"/>
  <c r="I10" i="183"/>
  <c r="H10" i="183"/>
  <c r="Q715" i="182"/>
  <c r="Q710" i="182"/>
  <c r="Q709" i="182"/>
  <c r="Q708" i="182"/>
  <c r="Q707" i="182"/>
  <c r="Q706" i="182"/>
  <c r="Q705" i="182"/>
  <c r="Q693" i="182"/>
  <c r="F522" i="182"/>
  <c r="E75" i="182"/>
  <c r="M69" i="182"/>
  <c r="H67" i="182" s="1"/>
  <c r="I66" i="182"/>
  <c r="J66" i="182" s="1"/>
  <c r="G64" i="182"/>
  <c r="F64" i="182"/>
  <c r="J63" i="182"/>
  <c r="I63" i="182"/>
  <c r="J62" i="182"/>
  <c r="K62" i="182" s="1"/>
  <c r="I62" i="182"/>
  <c r="J61" i="182"/>
  <c r="I61" i="182"/>
  <c r="G61" i="182"/>
  <c r="G60" i="182" s="1"/>
  <c r="J60" i="182"/>
  <c r="J10" i="182" s="1"/>
  <c r="I60" i="182"/>
  <c r="I10" i="182" s="1"/>
  <c r="F60" i="182"/>
  <c r="E60" i="182"/>
  <c r="J58" i="182"/>
  <c r="K58" i="182" s="1"/>
  <c r="I58" i="182"/>
  <c r="J57" i="182"/>
  <c r="I57" i="182"/>
  <c r="J56" i="182"/>
  <c r="K56" i="182" s="1"/>
  <c r="H55" i="182"/>
  <c r="J55" i="182" s="1"/>
  <c r="G55" i="182"/>
  <c r="I54" i="182"/>
  <c r="J54" i="182" s="1"/>
  <c r="I53" i="182"/>
  <c r="J53" i="182" s="1"/>
  <c r="H52" i="182"/>
  <c r="J52" i="182" s="1"/>
  <c r="J51" i="182"/>
  <c r="K51" i="182" s="1"/>
  <c r="I51" i="182"/>
  <c r="J50" i="182"/>
  <c r="I50" i="182"/>
  <c r="F50" i="182"/>
  <c r="J49" i="182"/>
  <c r="I49" i="182"/>
  <c r="H48" i="182"/>
  <c r="I48" i="182" s="1"/>
  <c r="J47" i="182"/>
  <c r="I47" i="182"/>
  <c r="F47" i="182"/>
  <c r="J46" i="182"/>
  <c r="I46" i="182"/>
  <c r="H45" i="182"/>
  <c r="J45" i="182" s="1"/>
  <c r="K45" i="182" s="1"/>
  <c r="J44" i="182"/>
  <c r="K44" i="182" s="1"/>
  <c r="I44" i="182"/>
  <c r="H43" i="182"/>
  <c r="I43" i="182" s="1"/>
  <c r="J42" i="182"/>
  <c r="K42" i="182" s="1"/>
  <c r="I42" i="182"/>
  <c r="G41" i="182"/>
  <c r="J40" i="182"/>
  <c r="I40" i="182"/>
  <c r="J39" i="182"/>
  <c r="I39" i="182"/>
  <c r="J38" i="182"/>
  <c r="I38" i="182"/>
  <c r="F38" i="182"/>
  <c r="J37" i="182"/>
  <c r="I37" i="182"/>
  <c r="I36" i="182"/>
  <c r="H36" i="182"/>
  <c r="J36" i="182" s="1"/>
  <c r="K36" i="182" s="1"/>
  <c r="H35" i="182"/>
  <c r="J35" i="182" s="1"/>
  <c r="G35" i="182"/>
  <c r="J34" i="182"/>
  <c r="I34" i="182"/>
  <c r="J33" i="182"/>
  <c r="I33" i="182"/>
  <c r="F33" i="182"/>
  <c r="J32" i="182"/>
  <c r="I32" i="182"/>
  <c r="H31" i="182"/>
  <c r="I31" i="182" s="1"/>
  <c r="J30" i="182"/>
  <c r="I30" i="182"/>
  <c r="F30" i="182"/>
  <c r="J29" i="182"/>
  <c r="I29" i="182"/>
  <c r="H28" i="182"/>
  <c r="J28" i="182" s="1"/>
  <c r="H27" i="182"/>
  <c r="J27" i="182" s="1"/>
  <c r="F27" i="182"/>
  <c r="J26" i="182"/>
  <c r="I26" i="182"/>
  <c r="J23" i="182"/>
  <c r="I23" i="182"/>
  <c r="F23" i="182"/>
  <c r="J22" i="182"/>
  <c r="I22" i="182"/>
  <c r="H21" i="182"/>
  <c r="I21" i="182" s="1"/>
  <c r="J20" i="182"/>
  <c r="I20" i="182"/>
  <c r="J19" i="182"/>
  <c r="I19" i="182"/>
  <c r="H18" i="182"/>
  <c r="I18" i="182" s="1"/>
  <c r="H17" i="182"/>
  <c r="J17" i="182" s="1"/>
  <c r="J16" i="182"/>
  <c r="I16" i="182"/>
  <c r="G14" i="182"/>
  <c r="F13" i="182"/>
  <c r="E13" i="182"/>
  <c r="G11" i="182"/>
  <c r="E11" i="182"/>
  <c r="H10" i="182"/>
  <c r="Q715" i="181"/>
  <c r="Q710" i="181"/>
  <c r="Q709" i="181"/>
  <c r="Q708" i="181"/>
  <c r="Q707" i="181"/>
  <c r="Q706" i="181"/>
  <c r="Q705" i="181"/>
  <c r="Q693" i="181"/>
  <c r="F522" i="181"/>
  <c r="E75" i="181"/>
  <c r="M69" i="181"/>
  <c r="H67" i="181" s="1"/>
  <c r="I66" i="181"/>
  <c r="J66" i="181" s="1"/>
  <c r="G64" i="181"/>
  <c r="F64" i="181"/>
  <c r="J63" i="181"/>
  <c r="I63" i="181"/>
  <c r="J62" i="181"/>
  <c r="K62" i="181" s="1"/>
  <c r="I62" i="181"/>
  <c r="J61" i="181"/>
  <c r="I61" i="181"/>
  <c r="G61" i="181"/>
  <c r="G60" i="181" s="1"/>
  <c r="J60" i="181"/>
  <c r="J10" i="181" s="1"/>
  <c r="I60" i="181"/>
  <c r="I10" i="181" s="1"/>
  <c r="F60" i="181"/>
  <c r="E60" i="181"/>
  <c r="J58" i="181"/>
  <c r="K58" i="181" s="1"/>
  <c r="I58" i="181"/>
  <c r="J57" i="181"/>
  <c r="I57" i="181"/>
  <c r="J56" i="181"/>
  <c r="K56" i="181" s="1"/>
  <c r="H55" i="181"/>
  <c r="J55" i="181" s="1"/>
  <c r="G55" i="181"/>
  <c r="I54" i="181"/>
  <c r="J54" i="181" s="1"/>
  <c r="I53" i="181"/>
  <c r="J53" i="181" s="1"/>
  <c r="H52" i="181"/>
  <c r="J52" i="181" s="1"/>
  <c r="J51" i="181"/>
  <c r="K51" i="181" s="1"/>
  <c r="I51" i="181"/>
  <c r="J50" i="181"/>
  <c r="I50" i="181"/>
  <c r="F50" i="181"/>
  <c r="J49" i="181"/>
  <c r="I49" i="181"/>
  <c r="H48" i="181"/>
  <c r="I48" i="181" s="1"/>
  <c r="J47" i="181"/>
  <c r="I47" i="181"/>
  <c r="F47" i="181"/>
  <c r="J46" i="181"/>
  <c r="I46" i="181"/>
  <c r="H45" i="181"/>
  <c r="J45" i="181" s="1"/>
  <c r="K45" i="181" s="1"/>
  <c r="J44" i="181"/>
  <c r="K44" i="181" s="1"/>
  <c r="I44" i="181"/>
  <c r="H43" i="181"/>
  <c r="J43" i="181" s="1"/>
  <c r="K43" i="181" s="1"/>
  <c r="J42" i="181"/>
  <c r="K42" i="181" s="1"/>
  <c r="I42" i="181"/>
  <c r="G41" i="181"/>
  <c r="J40" i="181"/>
  <c r="I40" i="181"/>
  <c r="J39" i="181"/>
  <c r="I39" i="181"/>
  <c r="J38" i="181"/>
  <c r="I38" i="181"/>
  <c r="F38" i="181"/>
  <c r="J37" i="181"/>
  <c r="I37" i="181"/>
  <c r="H36" i="181"/>
  <c r="J36" i="181" s="1"/>
  <c r="K36" i="181" s="1"/>
  <c r="H35" i="181"/>
  <c r="J35" i="181" s="1"/>
  <c r="G35" i="181"/>
  <c r="J34" i="181"/>
  <c r="I34" i="181"/>
  <c r="J33" i="181"/>
  <c r="I33" i="181"/>
  <c r="F33" i="181"/>
  <c r="J32" i="181"/>
  <c r="I32" i="181"/>
  <c r="H31" i="181"/>
  <c r="J31" i="181" s="1"/>
  <c r="J30" i="181"/>
  <c r="I30" i="181"/>
  <c r="F30" i="181"/>
  <c r="J29" i="181"/>
  <c r="I29" i="181"/>
  <c r="H28" i="181"/>
  <c r="J28" i="181" s="1"/>
  <c r="H27" i="181"/>
  <c r="J27" i="181" s="1"/>
  <c r="F27" i="181"/>
  <c r="J26" i="181"/>
  <c r="I26" i="181"/>
  <c r="J23" i="181"/>
  <c r="I23" i="181"/>
  <c r="F23" i="181"/>
  <c r="J22" i="181"/>
  <c r="I22" i="181"/>
  <c r="H21" i="181"/>
  <c r="I21" i="181" s="1"/>
  <c r="J20" i="181"/>
  <c r="I20" i="181"/>
  <c r="J19" i="181"/>
  <c r="I19" i="181"/>
  <c r="H18" i="181"/>
  <c r="I18" i="181" s="1"/>
  <c r="H17" i="181"/>
  <c r="J17" i="181" s="1"/>
  <c r="J16" i="181"/>
  <c r="I16" i="181"/>
  <c r="H15" i="181"/>
  <c r="J15" i="181" s="1"/>
  <c r="K15" i="181" s="1"/>
  <c r="G14" i="181"/>
  <c r="G13" i="181" s="1"/>
  <c r="G9" i="181" s="1"/>
  <c r="F13" i="181"/>
  <c r="E13" i="181"/>
  <c r="G11" i="181"/>
  <c r="E11" i="181"/>
  <c r="H10" i="181"/>
  <c r="Q715" i="180"/>
  <c r="Q710" i="180"/>
  <c r="Q709" i="180"/>
  <c r="Q708" i="180"/>
  <c r="Q707" i="180"/>
  <c r="Q706" i="180"/>
  <c r="Q705" i="180"/>
  <c r="Q693" i="180"/>
  <c r="F522" i="180"/>
  <c r="E75" i="180"/>
  <c r="M69" i="180"/>
  <c r="H67" i="180" s="1"/>
  <c r="I66" i="180"/>
  <c r="J66" i="180" s="1"/>
  <c r="G64" i="180"/>
  <c r="G11" i="180" s="1"/>
  <c r="F64" i="180"/>
  <c r="J63" i="180"/>
  <c r="I63" i="180"/>
  <c r="J62" i="180"/>
  <c r="K62" i="180" s="1"/>
  <c r="I62" i="180"/>
  <c r="J61" i="180"/>
  <c r="K61" i="180" s="1"/>
  <c r="I61" i="180"/>
  <c r="G61" i="180"/>
  <c r="G60" i="180" s="1"/>
  <c r="J60" i="180"/>
  <c r="I60" i="180"/>
  <c r="I10" i="180" s="1"/>
  <c r="F60" i="180"/>
  <c r="E60" i="180"/>
  <c r="J58" i="180"/>
  <c r="K58" i="180" s="1"/>
  <c r="I58" i="180"/>
  <c r="J57" i="180"/>
  <c r="I57" i="180"/>
  <c r="J56" i="180"/>
  <c r="K56" i="180" s="1"/>
  <c r="H55" i="180"/>
  <c r="J55" i="180" s="1"/>
  <c r="K55" i="180" s="1"/>
  <c r="G55" i="180"/>
  <c r="I54" i="180"/>
  <c r="J54" i="180" s="1"/>
  <c r="I53" i="180"/>
  <c r="J53" i="180" s="1"/>
  <c r="H52" i="180"/>
  <c r="J52" i="180" s="1"/>
  <c r="J51" i="180"/>
  <c r="K51" i="180" s="1"/>
  <c r="I51" i="180"/>
  <c r="J50" i="180"/>
  <c r="I50" i="180"/>
  <c r="F50" i="180"/>
  <c r="J49" i="180"/>
  <c r="I49" i="180"/>
  <c r="H48" i="180"/>
  <c r="I48" i="180" s="1"/>
  <c r="J47" i="180"/>
  <c r="I47" i="180"/>
  <c r="F47" i="180"/>
  <c r="J46" i="180"/>
  <c r="I46" i="180"/>
  <c r="H45" i="180"/>
  <c r="J45" i="180" s="1"/>
  <c r="K45" i="180" s="1"/>
  <c r="J44" i="180"/>
  <c r="K44" i="180" s="1"/>
  <c r="I44" i="180"/>
  <c r="H43" i="180"/>
  <c r="I43" i="180" s="1"/>
  <c r="J42" i="180"/>
  <c r="K42" i="180" s="1"/>
  <c r="I42" i="180"/>
  <c r="G41" i="180"/>
  <c r="J40" i="180"/>
  <c r="I40" i="180"/>
  <c r="J39" i="180"/>
  <c r="I39" i="180"/>
  <c r="J38" i="180"/>
  <c r="I38" i="180"/>
  <c r="F38" i="180"/>
  <c r="J37" i="180"/>
  <c r="I37" i="180"/>
  <c r="H36" i="180"/>
  <c r="H35" i="180" s="1"/>
  <c r="J35" i="180" s="1"/>
  <c r="K35" i="180" s="1"/>
  <c r="G35" i="180"/>
  <c r="J34" i="180"/>
  <c r="I34" i="180"/>
  <c r="J33" i="180"/>
  <c r="I33" i="180"/>
  <c r="F33" i="180"/>
  <c r="J32" i="180"/>
  <c r="I32" i="180"/>
  <c r="H31" i="180"/>
  <c r="I31" i="180" s="1"/>
  <c r="J30" i="180"/>
  <c r="I30" i="180"/>
  <c r="F30" i="180"/>
  <c r="J29" i="180"/>
  <c r="I29" i="180"/>
  <c r="H28" i="180"/>
  <c r="J28" i="180" s="1"/>
  <c r="H27" i="180"/>
  <c r="J27" i="180" s="1"/>
  <c r="F27" i="180"/>
  <c r="J26" i="180"/>
  <c r="I26" i="180"/>
  <c r="J23" i="180"/>
  <c r="I23" i="180"/>
  <c r="F23" i="180"/>
  <c r="J22" i="180"/>
  <c r="I22" i="180"/>
  <c r="H21" i="180"/>
  <c r="I21" i="180" s="1"/>
  <c r="J20" i="180"/>
  <c r="I20" i="180"/>
  <c r="J19" i="180"/>
  <c r="I19" i="180"/>
  <c r="H18" i="180"/>
  <c r="I18" i="180" s="1"/>
  <c r="H17" i="180"/>
  <c r="J17" i="180" s="1"/>
  <c r="J16" i="180"/>
  <c r="I16" i="180"/>
  <c r="G14" i="180"/>
  <c r="F13" i="180"/>
  <c r="E13" i="180"/>
  <c r="E11" i="180"/>
  <c r="J10" i="180"/>
  <c r="H10" i="180"/>
  <c r="Q715" i="179"/>
  <c r="Q710" i="179"/>
  <c r="Q709" i="179"/>
  <c r="Q708" i="179"/>
  <c r="Q707" i="179"/>
  <c r="Q706" i="179"/>
  <c r="Q705" i="179"/>
  <c r="Q693" i="179"/>
  <c r="F522" i="179"/>
  <c r="E75" i="179"/>
  <c r="M69" i="179"/>
  <c r="H67" i="179"/>
  <c r="I67" i="179" s="1"/>
  <c r="J67" i="179" s="1"/>
  <c r="I66" i="179"/>
  <c r="J66" i="179" s="1"/>
  <c r="G64" i="179"/>
  <c r="G11" i="179" s="1"/>
  <c r="F64" i="179"/>
  <c r="J63" i="179"/>
  <c r="I63" i="179"/>
  <c r="J62" i="179"/>
  <c r="K62" i="179" s="1"/>
  <c r="I62" i="179"/>
  <c r="J61" i="179"/>
  <c r="I61" i="179"/>
  <c r="G61" i="179"/>
  <c r="K61" i="179" s="1"/>
  <c r="J60" i="179"/>
  <c r="I60" i="179"/>
  <c r="I10" i="179" s="1"/>
  <c r="F60" i="179"/>
  <c r="E60" i="179"/>
  <c r="J58" i="179"/>
  <c r="K58" i="179" s="1"/>
  <c r="I58" i="179"/>
  <c r="J57" i="179"/>
  <c r="I57" i="179"/>
  <c r="J56" i="179"/>
  <c r="K56" i="179" s="1"/>
  <c r="H55" i="179"/>
  <c r="J55" i="179" s="1"/>
  <c r="K55" i="179" s="1"/>
  <c r="G55" i="179"/>
  <c r="I54" i="179"/>
  <c r="J54" i="179" s="1"/>
  <c r="I53" i="179"/>
  <c r="J53" i="179" s="1"/>
  <c r="H52" i="179"/>
  <c r="J52" i="179" s="1"/>
  <c r="J51" i="179"/>
  <c r="K51" i="179" s="1"/>
  <c r="I51" i="179"/>
  <c r="J50" i="179"/>
  <c r="I50" i="179"/>
  <c r="F50" i="179"/>
  <c r="J49" i="179"/>
  <c r="I49" i="179"/>
  <c r="H48" i="179"/>
  <c r="J48" i="179" s="1"/>
  <c r="K48" i="179" s="1"/>
  <c r="J47" i="179"/>
  <c r="I47" i="179"/>
  <c r="F47" i="179"/>
  <c r="J46" i="179"/>
  <c r="I46" i="179"/>
  <c r="H45" i="179"/>
  <c r="J45" i="179" s="1"/>
  <c r="K45" i="179" s="1"/>
  <c r="J44" i="179"/>
  <c r="K44" i="179" s="1"/>
  <c r="I44" i="179"/>
  <c r="H43" i="179"/>
  <c r="J43" i="179" s="1"/>
  <c r="K43" i="179" s="1"/>
  <c r="J42" i="179"/>
  <c r="K42" i="179" s="1"/>
  <c r="I42" i="179"/>
  <c r="G41" i="179"/>
  <c r="J40" i="179"/>
  <c r="I40" i="179"/>
  <c r="J39" i="179"/>
  <c r="I39" i="179"/>
  <c r="J38" i="179"/>
  <c r="I38" i="179"/>
  <c r="F38" i="179"/>
  <c r="J37" i="179"/>
  <c r="I37" i="179"/>
  <c r="H36" i="179"/>
  <c r="J36" i="179" s="1"/>
  <c r="K36" i="179" s="1"/>
  <c r="G35" i="179"/>
  <c r="J34" i="179"/>
  <c r="I34" i="179"/>
  <c r="J33" i="179"/>
  <c r="I33" i="179"/>
  <c r="F33" i="179"/>
  <c r="J32" i="179"/>
  <c r="I32" i="179"/>
  <c r="H31" i="179"/>
  <c r="J31" i="179" s="1"/>
  <c r="J30" i="179"/>
  <c r="I30" i="179"/>
  <c r="F30" i="179"/>
  <c r="J29" i="179"/>
  <c r="I29" i="179"/>
  <c r="H28" i="179"/>
  <c r="J28" i="179" s="1"/>
  <c r="H27" i="179"/>
  <c r="J27" i="179" s="1"/>
  <c r="F27" i="179"/>
  <c r="J26" i="179"/>
  <c r="I26" i="179"/>
  <c r="J23" i="179"/>
  <c r="I23" i="179"/>
  <c r="F23" i="179"/>
  <c r="J22" i="179"/>
  <c r="I22" i="179"/>
  <c r="H21" i="179"/>
  <c r="I21" i="179" s="1"/>
  <c r="J20" i="179"/>
  <c r="I20" i="179"/>
  <c r="J19" i="179"/>
  <c r="I19" i="179"/>
  <c r="H18" i="179"/>
  <c r="I18" i="179" s="1"/>
  <c r="H17" i="179"/>
  <c r="I17" i="179" s="1"/>
  <c r="J16" i="179"/>
  <c r="I16" i="179"/>
  <c r="G14" i="179"/>
  <c r="F13" i="179"/>
  <c r="E13" i="179"/>
  <c r="E11" i="179"/>
  <c r="J10" i="179"/>
  <c r="H10" i="179"/>
  <c r="J17" i="183" l="1"/>
  <c r="J36" i="183"/>
  <c r="K36" i="183" s="1"/>
  <c r="K60" i="186"/>
  <c r="K55" i="188"/>
  <c r="K35" i="182"/>
  <c r="I21" i="184"/>
  <c r="J18" i="186"/>
  <c r="K18" i="186" s="1"/>
  <c r="K61" i="182"/>
  <c r="I36" i="186"/>
  <c r="K61" i="186"/>
  <c r="I17" i="187"/>
  <c r="G13" i="180"/>
  <c r="G9" i="180" s="1"/>
  <c r="K35" i="181"/>
  <c r="J21" i="179"/>
  <c r="K21" i="179" s="1"/>
  <c r="G60" i="179"/>
  <c r="G10" i="179" s="1"/>
  <c r="K10" i="179" s="1"/>
  <c r="H15" i="180"/>
  <c r="J15" i="180" s="1"/>
  <c r="K15" i="180" s="1"/>
  <c r="I17" i="181"/>
  <c r="I45" i="182"/>
  <c r="I36" i="181"/>
  <c r="K61" i="181"/>
  <c r="K55" i="186"/>
  <c r="H15" i="179"/>
  <c r="J15" i="179" s="1"/>
  <c r="K15" i="179" s="1"/>
  <c r="I36" i="180"/>
  <c r="I45" i="181"/>
  <c r="J36" i="180"/>
  <c r="K36" i="180" s="1"/>
  <c r="J10" i="186"/>
  <c r="K60" i="188"/>
  <c r="J17" i="179"/>
  <c r="I36" i="183"/>
  <c r="H15" i="185"/>
  <c r="H14" i="185" s="1"/>
  <c r="J39" i="207"/>
  <c r="L40" i="207"/>
  <c r="K60" i="185"/>
  <c r="J42" i="209"/>
  <c r="H40" i="209"/>
  <c r="H39" i="209" s="1"/>
  <c r="I45" i="180"/>
  <c r="I21" i="188"/>
  <c r="K55" i="181"/>
  <c r="K55" i="182"/>
  <c r="J17" i="186"/>
  <c r="K10" i="188"/>
  <c r="K61" i="185"/>
  <c r="K10" i="184"/>
  <c r="I17" i="185"/>
  <c r="J18" i="179"/>
  <c r="K18" i="179" s="1"/>
  <c r="I27" i="179"/>
  <c r="H35" i="179"/>
  <c r="H65" i="179"/>
  <c r="J65" i="179" s="1"/>
  <c r="K65" i="179" s="1"/>
  <c r="H41" i="213"/>
  <c r="G13" i="182"/>
  <c r="G9" i="182" s="1"/>
  <c r="I36" i="179"/>
  <c r="H15" i="182"/>
  <c r="J15" i="182" s="1"/>
  <c r="K15" i="182" s="1"/>
  <c r="G13" i="183"/>
  <c r="G9" i="183" s="1"/>
  <c r="G8" i="183" s="1"/>
  <c r="I45" i="186"/>
  <c r="G13" i="187"/>
  <c r="G9" i="187" s="1"/>
  <c r="G8" i="187" s="1"/>
  <c r="H15" i="183"/>
  <c r="J15" i="183" s="1"/>
  <c r="K15" i="183" s="1"/>
  <c r="J10" i="185"/>
  <c r="K10" i="185" s="1"/>
  <c r="J57" i="211"/>
  <c r="H56" i="211"/>
  <c r="I45" i="179"/>
  <c r="J21" i="186"/>
  <c r="K21" i="186" s="1"/>
  <c r="I15" i="187"/>
  <c r="K60" i="187"/>
  <c r="L56" i="209"/>
  <c r="K56" i="209"/>
  <c r="I36" i="188"/>
  <c r="K49" i="209"/>
  <c r="L49" i="209"/>
  <c r="I17" i="182"/>
  <c r="K60" i="183"/>
  <c r="H49" i="211"/>
  <c r="J50" i="211"/>
  <c r="I36" i="184"/>
  <c r="K61" i="187"/>
  <c r="H46" i="211"/>
  <c r="J45" i="209"/>
  <c r="L46" i="209"/>
  <c r="I17" i="180"/>
  <c r="G13" i="185"/>
  <c r="G9" i="185" s="1"/>
  <c r="G8" i="185" s="1"/>
  <c r="H15" i="186"/>
  <c r="J15" i="186" s="1"/>
  <c r="K15" i="186" s="1"/>
  <c r="J25" i="209"/>
  <c r="L25" i="209" s="1"/>
  <c r="H26" i="211"/>
  <c r="H66" i="211"/>
  <c r="J65" i="209"/>
  <c r="L66" i="209"/>
  <c r="K52" i="209"/>
  <c r="J30" i="213"/>
  <c r="K28" i="205"/>
  <c r="L28" i="205"/>
  <c r="J31" i="207"/>
  <c r="H29" i="207"/>
  <c r="H28" i="207" s="1"/>
  <c r="J36" i="211"/>
  <c r="H35" i="211"/>
  <c r="J34" i="209"/>
  <c r="H32" i="209"/>
  <c r="H33" i="213"/>
  <c r="H23" i="215"/>
  <c r="L69" i="213"/>
  <c r="J68" i="213"/>
  <c r="J70" i="215"/>
  <c r="H69" i="215"/>
  <c r="H68" i="215" s="1"/>
  <c r="H15" i="215" s="1"/>
  <c r="H52" i="211"/>
  <c r="J54" i="211"/>
  <c r="L68" i="211"/>
  <c r="J15" i="211"/>
  <c r="K68" i="211"/>
  <c r="J61" i="211"/>
  <c r="H59" i="211"/>
  <c r="K15" i="209"/>
  <c r="L15" i="209"/>
  <c r="L14" i="205"/>
  <c r="K14" i="205"/>
  <c r="L65" i="207"/>
  <c r="J64" i="207"/>
  <c r="I67" i="183"/>
  <c r="J67" i="183" s="1"/>
  <c r="H65" i="183"/>
  <c r="I67" i="187"/>
  <c r="J67" i="187" s="1"/>
  <c r="H65" i="187"/>
  <c r="I65" i="187" s="1"/>
  <c r="I67" i="185"/>
  <c r="J67" i="185" s="1"/>
  <c r="H65" i="185"/>
  <c r="I65" i="185" s="1"/>
  <c r="H65" i="188"/>
  <c r="I65" i="188" s="1"/>
  <c r="I67" i="188"/>
  <c r="J67" i="188" s="1"/>
  <c r="I15" i="179"/>
  <c r="J21" i="180"/>
  <c r="K21" i="180" s="1"/>
  <c r="J21" i="181"/>
  <c r="K21" i="181" s="1"/>
  <c r="J21" i="182"/>
  <c r="K21" i="182" s="1"/>
  <c r="J18" i="183"/>
  <c r="K18" i="183" s="1"/>
  <c r="I35" i="183"/>
  <c r="G13" i="184"/>
  <c r="G9" i="184" s="1"/>
  <c r="G8" i="184" s="1"/>
  <c r="I17" i="184"/>
  <c r="H25" i="184"/>
  <c r="H24" i="184" s="1"/>
  <c r="I24" i="184" s="1"/>
  <c r="I45" i="184"/>
  <c r="J21" i="185"/>
  <c r="K21" i="185" s="1"/>
  <c r="K55" i="185"/>
  <c r="I15" i="186"/>
  <c r="I35" i="186"/>
  <c r="J18" i="187"/>
  <c r="K18" i="187" s="1"/>
  <c r="I27" i="187"/>
  <c r="H35" i="187"/>
  <c r="I36" i="187"/>
  <c r="I45" i="187"/>
  <c r="G13" i="188"/>
  <c r="G9" i="188" s="1"/>
  <c r="G8" i="188" s="1"/>
  <c r="I17" i="188"/>
  <c r="H25" i="188"/>
  <c r="I45" i="188"/>
  <c r="H65" i="186"/>
  <c r="I65" i="186" s="1"/>
  <c r="G13" i="179"/>
  <c r="G9" i="179" s="1"/>
  <c r="J18" i="180"/>
  <c r="K18" i="180" s="1"/>
  <c r="I35" i="180"/>
  <c r="J18" i="181"/>
  <c r="K18" i="181" s="1"/>
  <c r="I35" i="181"/>
  <c r="J18" i="182"/>
  <c r="K18" i="182" s="1"/>
  <c r="I35" i="182"/>
  <c r="J10" i="183"/>
  <c r="K10" i="183" s="1"/>
  <c r="J21" i="183"/>
  <c r="K21" i="183" s="1"/>
  <c r="K35" i="183"/>
  <c r="I45" i="183"/>
  <c r="K55" i="183"/>
  <c r="I18" i="184"/>
  <c r="J27" i="184"/>
  <c r="H35" i="184"/>
  <c r="J18" i="185"/>
  <c r="K18" i="185" s="1"/>
  <c r="I27" i="185"/>
  <c r="H35" i="185"/>
  <c r="I36" i="185"/>
  <c r="I45" i="185"/>
  <c r="K10" i="186"/>
  <c r="G13" i="186"/>
  <c r="G9" i="186" s="1"/>
  <c r="G8" i="186" s="1"/>
  <c r="K35" i="186"/>
  <c r="J21" i="187"/>
  <c r="K21" i="187" s="1"/>
  <c r="K55" i="187"/>
  <c r="I18" i="188"/>
  <c r="J27" i="188"/>
  <c r="H35" i="188"/>
  <c r="H24" i="188"/>
  <c r="J24" i="188" s="1"/>
  <c r="K24" i="188" s="1"/>
  <c r="H15" i="188"/>
  <c r="I28" i="188"/>
  <c r="I31" i="188"/>
  <c r="H41" i="188"/>
  <c r="I43" i="188"/>
  <c r="I48" i="188"/>
  <c r="I52" i="188"/>
  <c r="I55" i="188"/>
  <c r="J28" i="188"/>
  <c r="H14" i="187"/>
  <c r="I28" i="187"/>
  <c r="I31" i="187"/>
  <c r="H41" i="187"/>
  <c r="I43" i="187"/>
  <c r="I48" i="187"/>
  <c r="I52" i="187"/>
  <c r="I55" i="187"/>
  <c r="H25" i="187"/>
  <c r="I28" i="186"/>
  <c r="I31" i="186"/>
  <c r="H41" i="186"/>
  <c r="I43" i="186"/>
  <c r="I48" i="186"/>
  <c r="I52" i="186"/>
  <c r="I55" i="186"/>
  <c r="H25" i="186"/>
  <c r="I28" i="185"/>
  <c r="I31" i="185"/>
  <c r="H41" i="185"/>
  <c r="I43" i="185"/>
  <c r="I48" i="185"/>
  <c r="I52" i="185"/>
  <c r="I55" i="185"/>
  <c r="H25" i="185"/>
  <c r="J64" i="184"/>
  <c r="I64" i="184"/>
  <c r="I11" i="184" s="1"/>
  <c r="H11" i="184"/>
  <c r="H15" i="184"/>
  <c r="I28" i="184"/>
  <c r="I31" i="184"/>
  <c r="H41" i="184"/>
  <c r="I43" i="184"/>
  <c r="I48" i="184"/>
  <c r="I52" i="184"/>
  <c r="I55" i="184"/>
  <c r="I65" i="184"/>
  <c r="J28" i="184"/>
  <c r="J65" i="184"/>
  <c r="K65" i="184" s="1"/>
  <c r="I28" i="183"/>
  <c r="I31" i="183"/>
  <c r="H41" i="183"/>
  <c r="I43" i="183"/>
  <c r="I48" i="183"/>
  <c r="I52" i="183"/>
  <c r="I55" i="183"/>
  <c r="I65" i="183"/>
  <c r="I15" i="183"/>
  <c r="I27" i="183"/>
  <c r="H25" i="183"/>
  <c r="G10" i="182"/>
  <c r="K10" i="182" s="1"/>
  <c r="K60" i="182"/>
  <c r="I67" i="182"/>
  <c r="J67" i="182" s="1"/>
  <c r="H65" i="182"/>
  <c r="G8" i="182"/>
  <c r="I28" i="182"/>
  <c r="I52" i="182"/>
  <c r="I55" i="182"/>
  <c r="I15" i="182"/>
  <c r="I27" i="182"/>
  <c r="J31" i="182"/>
  <c r="J43" i="182"/>
  <c r="K43" i="182" s="1"/>
  <c r="J48" i="182"/>
  <c r="K48" i="182" s="1"/>
  <c r="H14" i="182"/>
  <c r="H41" i="182"/>
  <c r="H25" i="182"/>
  <c r="I67" i="181"/>
  <c r="J67" i="181" s="1"/>
  <c r="H65" i="181"/>
  <c r="K60" i="181"/>
  <c r="G10" i="181"/>
  <c r="G8" i="181" s="1"/>
  <c r="I28" i="181"/>
  <c r="I31" i="181"/>
  <c r="H41" i="181"/>
  <c r="I43" i="181"/>
  <c r="I52" i="181"/>
  <c r="I55" i="181"/>
  <c r="I15" i="181"/>
  <c r="I27" i="181"/>
  <c r="J48" i="181"/>
  <c r="K48" i="181" s="1"/>
  <c r="H14" i="181"/>
  <c r="H25" i="181"/>
  <c r="I67" i="180"/>
  <c r="J67" i="180" s="1"/>
  <c r="H65" i="180"/>
  <c r="K60" i="180"/>
  <c r="G10" i="180"/>
  <c r="I28" i="180"/>
  <c r="I52" i="180"/>
  <c r="I55" i="180"/>
  <c r="I27" i="180"/>
  <c r="J31" i="180"/>
  <c r="J43" i="180"/>
  <c r="K43" i="180" s="1"/>
  <c r="J48" i="180"/>
  <c r="K48" i="180" s="1"/>
  <c r="H41" i="180"/>
  <c r="H25" i="180"/>
  <c r="H14" i="179"/>
  <c r="I28" i="179"/>
  <c r="I31" i="179"/>
  <c r="H41" i="179"/>
  <c r="I43" i="179"/>
  <c r="I48" i="179"/>
  <c r="I52" i="179"/>
  <c r="I55" i="179"/>
  <c r="I65" i="179"/>
  <c r="H25" i="179"/>
  <c r="K60" i="179" l="1"/>
  <c r="H14" i="180"/>
  <c r="I15" i="180"/>
  <c r="G8" i="180"/>
  <c r="G8" i="179"/>
  <c r="H57" i="213"/>
  <c r="J56" i="211"/>
  <c r="J49" i="211"/>
  <c r="H50" i="213"/>
  <c r="H65" i="211"/>
  <c r="H64" i="211" s="1"/>
  <c r="H14" i="211" s="1"/>
  <c r="J66" i="211"/>
  <c r="J24" i="184"/>
  <c r="K24" i="184" s="1"/>
  <c r="H42" i="211"/>
  <c r="J40" i="209"/>
  <c r="L65" i="209"/>
  <c r="J64" i="209"/>
  <c r="H25" i="211"/>
  <c r="J26" i="211"/>
  <c r="J41" i="213"/>
  <c r="I35" i="179"/>
  <c r="J35" i="179"/>
  <c r="K35" i="179" s="1"/>
  <c r="L39" i="207"/>
  <c r="K39" i="207"/>
  <c r="H14" i="186"/>
  <c r="H64" i="179"/>
  <c r="J15" i="185"/>
  <c r="K15" i="185" s="1"/>
  <c r="I15" i="185"/>
  <c r="K45" i="209"/>
  <c r="L45" i="209"/>
  <c r="H14" i="183"/>
  <c r="H45" i="211"/>
  <c r="J46" i="211"/>
  <c r="H30" i="215"/>
  <c r="H31" i="209"/>
  <c r="J29" i="207"/>
  <c r="J28" i="207" s="1"/>
  <c r="H36" i="213"/>
  <c r="J35" i="211"/>
  <c r="H34" i="211"/>
  <c r="J32" i="209"/>
  <c r="J33" i="213"/>
  <c r="J23" i="215"/>
  <c r="L70" i="215"/>
  <c r="J69" i="215"/>
  <c r="J15" i="213"/>
  <c r="K68" i="213"/>
  <c r="L68" i="213"/>
  <c r="J59" i="211"/>
  <c r="M59" i="211" s="1"/>
  <c r="H61" i="213"/>
  <c r="H54" i="213"/>
  <c r="J52" i="211"/>
  <c r="L15" i="211"/>
  <c r="K15" i="211"/>
  <c r="L64" i="207"/>
  <c r="K64" i="207"/>
  <c r="J14" i="207"/>
  <c r="K10" i="180"/>
  <c r="K10" i="181"/>
  <c r="I24" i="188"/>
  <c r="I35" i="185"/>
  <c r="J35" i="185"/>
  <c r="K35" i="185" s="1"/>
  <c r="J65" i="186"/>
  <c r="K65" i="186" s="1"/>
  <c r="H64" i="186"/>
  <c r="J25" i="188"/>
  <c r="I25" i="188"/>
  <c r="J65" i="187"/>
  <c r="K65" i="187" s="1"/>
  <c r="H64" i="187"/>
  <c r="J35" i="187"/>
  <c r="K35" i="187" s="1"/>
  <c r="I35" i="187"/>
  <c r="J25" i="184"/>
  <c r="I25" i="184"/>
  <c r="J65" i="188"/>
  <c r="K65" i="188" s="1"/>
  <c r="H64" i="188"/>
  <c r="J35" i="188"/>
  <c r="K35" i="188" s="1"/>
  <c r="I35" i="188"/>
  <c r="J65" i="185"/>
  <c r="K65" i="185" s="1"/>
  <c r="H64" i="185"/>
  <c r="J65" i="183"/>
  <c r="K65" i="183" s="1"/>
  <c r="H64" i="183"/>
  <c r="J35" i="184"/>
  <c r="K35" i="184" s="1"/>
  <c r="I35" i="184"/>
  <c r="J15" i="188"/>
  <c r="K15" i="188" s="1"/>
  <c r="I15" i="188"/>
  <c r="H14" i="188"/>
  <c r="J41" i="188"/>
  <c r="K41" i="188" s="1"/>
  <c r="I41" i="188"/>
  <c r="J14" i="187"/>
  <c r="K14" i="187" s="1"/>
  <c r="I14" i="187"/>
  <c r="J41" i="187"/>
  <c r="K41" i="187" s="1"/>
  <c r="I41" i="187"/>
  <c r="H24" i="187"/>
  <c r="H13" i="187" s="1"/>
  <c r="I25" i="187"/>
  <c r="J25" i="187"/>
  <c r="J14" i="186"/>
  <c r="K14" i="186" s="1"/>
  <c r="I14" i="186"/>
  <c r="J41" i="186"/>
  <c r="K41" i="186" s="1"/>
  <c r="I41" i="186"/>
  <c r="H24" i="186"/>
  <c r="I25" i="186"/>
  <c r="J25" i="186"/>
  <c r="J14" i="185"/>
  <c r="K14" i="185" s="1"/>
  <c r="I14" i="185"/>
  <c r="J41" i="185"/>
  <c r="K41" i="185" s="1"/>
  <c r="I41" i="185"/>
  <c r="H24" i="185"/>
  <c r="I25" i="185"/>
  <c r="J25" i="185"/>
  <c r="J15" i="184"/>
  <c r="K15" i="184" s="1"/>
  <c r="I15" i="184"/>
  <c r="H14" i="184"/>
  <c r="J41" i="184"/>
  <c r="K41" i="184" s="1"/>
  <c r="I41" i="184"/>
  <c r="K64" i="184"/>
  <c r="J11" i="184"/>
  <c r="K11" i="184" s="1"/>
  <c r="H24" i="183"/>
  <c r="J25" i="183"/>
  <c r="I25" i="183"/>
  <c r="J41" i="183"/>
  <c r="K41" i="183" s="1"/>
  <c r="I41" i="183"/>
  <c r="J14" i="182"/>
  <c r="K14" i="182" s="1"/>
  <c r="I14" i="182"/>
  <c r="J41" i="182"/>
  <c r="K41" i="182" s="1"/>
  <c r="I41" i="182"/>
  <c r="H24" i="182"/>
  <c r="J25" i="182"/>
  <c r="I25" i="182"/>
  <c r="I65" i="182"/>
  <c r="J65" i="182"/>
  <c r="K65" i="182" s="1"/>
  <c r="H64" i="182"/>
  <c r="I65" i="181"/>
  <c r="J65" i="181"/>
  <c r="K65" i="181" s="1"/>
  <c r="H64" i="181"/>
  <c r="J14" i="181"/>
  <c r="K14" i="181" s="1"/>
  <c r="I14" i="181"/>
  <c r="H24" i="181"/>
  <c r="J25" i="181"/>
  <c r="I25" i="181"/>
  <c r="J41" i="181"/>
  <c r="K41" i="181" s="1"/>
  <c r="I41" i="181"/>
  <c r="J41" i="180"/>
  <c r="K41" i="180" s="1"/>
  <c r="I41" i="180"/>
  <c r="J14" i="180"/>
  <c r="K14" i="180" s="1"/>
  <c r="I14" i="180"/>
  <c r="H64" i="180"/>
  <c r="J65" i="180"/>
  <c r="K65" i="180" s="1"/>
  <c r="I65" i="180"/>
  <c r="H24" i="180"/>
  <c r="H13" i="180" s="1"/>
  <c r="J25" i="180"/>
  <c r="I25" i="180"/>
  <c r="H24" i="179"/>
  <c r="H13" i="179" s="1"/>
  <c r="J25" i="179"/>
  <c r="I25" i="179"/>
  <c r="J14" i="179"/>
  <c r="K14" i="179" s="1"/>
  <c r="I14" i="179"/>
  <c r="J41" i="179"/>
  <c r="K41" i="179" s="1"/>
  <c r="I41" i="179"/>
  <c r="H13" i="186" l="1"/>
  <c r="H26" i="213"/>
  <c r="J25" i="211"/>
  <c r="L25" i="211" s="1"/>
  <c r="L64" i="209"/>
  <c r="J14" i="209"/>
  <c r="K64" i="209"/>
  <c r="J42" i="211"/>
  <c r="H40" i="211"/>
  <c r="H39" i="211" s="1"/>
  <c r="H41" i="215"/>
  <c r="J39" i="209"/>
  <c r="L40" i="209"/>
  <c r="H46" i="213"/>
  <c r="L46" i="211"/>
  <c r="J45" i="211"/>
  <c r="H66" i="213"/>
  <c r="L66" i="211"/>
  <c r="J65" i="211"/>
  <c r="J64" i="179"/>
  <c r="H11" i="179"/>
  <c r="I64" i="179"/>
  <c r="I11" i="179" s="1"/>
  <c r="J50" i="213"/>
  <c r="H49" i="213"/>
  <c r="J14" i="183"/>
  <c r="K14" i="183" s="1"/>
  <c r="I14" i="183"/>
  <c r="K49" i="211"/>
  <c r="L49" i="211"/>
  <c r="L56" i="211"/>
  <c r="K56" i="211"/>
  <c r="J57" i="213"/>
  <c r="H56" i="213"/>
  <c r="J31" i="209"/>
  <c r="H29" i="209"/>
  <c r="H28" i="209" s="1"/>
  <c r="J30" i="215"/>
  <c r="K28" i="207"/>
  <c r="L28" i="207"/>
  <c r="H35" i="213"/>
  <c r="J36" i="213"/>
  <c r="J34" i="211"/>
  <c r="H32" i="211"/>
  <c r="H33" i="215"/>
  <c r="L59" i="211"/>
  <c r="K59" i="211"/>
  <c r="L15" i="213"/>
  <c r="K15" i="213"/>
  <c r="L69" i="215"/>
  <c r="J68" i="215"/>
  <c r="J61" i="213"/>
  <c r="J59" i="213" s="1"/>
  <c r="H59" i="213"/>
  <c r="K52" i="211"/>
  <c r="L52" i="211"/>
  <c r="H52" i="213"/>
  <c r="J54" i="213"/>
  <c r="K14" i="207"/>
  <c r="L14" i="207"/>
  <c r="J64" i="188"/>
  <c r="I64" i="188"/>
  <c r="I11" i="188" s="1"/>
  <c r="H11" i="188"/>
  <c r="J64" i="187"/>
  <c r="H11" i="187"/>
  <c r="I64" i="187"/>
  <c r="I11" i="187" s="1"/>
  <c r="J64" i="186"/>
  <c r="I64" i="186"/>
  <c r="I11" i="186" s="1"/>
  <c r="H11" i="186"/>
  <c r="J64" i="183"/>
  <c r="H11" i="183"/>
  <c r="I64" i="183"/>
  <c r="I11" i="183" s="1"/>
  <c r="J64" i="185"/>
  <c r="H11" i="185"/>
  <c r="I64" i="185"/>
  <c r="I11" i="185" s="1"/>
  <c r="J14" i="188"/>
  <c r="K14" i="188" s="1"/>
  <c r="I14" i="188"/>
  <c r="H13" i="188"/>
  <c r="H9" i="187"/>
  <c r="I13" i="187"/>
  <c r="I24" i="187"/>
  <c r="J24" i="187"/>
  <c r="K24" i="187" s="1"/>
  <c r="H9" i="186"/>
  <c r="I13" i="186"/>
  <c r="I24" i="186"/>
  <c r="J24" i="186"/>
  <c r="K24" i="186" s="1"/>
  <c r="I24" i="185"/>
  <c r="J24" i="185"/>
  <c r="K24" i="185" s="1"/>
  <c r="H13" i="185"/>
  <c r="J14" i="184"/>
  <c r="K14" i="184" s="1"/>
  <c r="I14" i="184"/>
  <c r="H13" i="184"/>
  <c r="I24" i="183"/>
  <c r="H13" i="183"/>
  <c r="J24" i="183"/>
  <c r="K24" i="183" s="1"/>
  <c r="J64" i="182"/>
  <c r="I64" i="182"/>
  <c r="I11" i="182" s="1"/>
  <c r="H11" i="182"/>
  <c r="J24" i="182"/>
  <c r="K24" i="182" s="1"/>
  <c r="I24" i="182"/>
  <c r="H13" i="182"/>
  <c r="J24" i="181"/>
  <c r="K24" i="181" s="1"/>
  <c r="I24" i="181"/>
  <c r="H11" i="181"/>
  <c r="J64" i="181"/>
  <c r="I64" i="181"/>
  <c r="I11" i="181" s="1"/>
  <c r="H13" i="181"/>
  <c r="I64" i="180"/>
  <c r="I11" i="180" s="1"/>
  <c r="J64" i="180"/>
  <c r="H11" i="180"/>
  <c r="H9" i="180"/>
  <c r="H8" i="180" s="1"/>
  <c r="I13" i="180"/>
  <c r="J24" i="180"/>
  <c r="K24" i="180" s="1"/>
  <c r="I24" i="180"/>
  <c r="H9" i="179"/>
  <c r="H8" i="179" s="1"/>
  <c r="I13" i="179"/>
  <c r="J24" i="179"/>
  <c r="K24" i="179" s="1"/>
  <c r="I24" i="179"/>
  <c r="H8" i="186" l="1"/>
  <c r="H8" i="187"/>
  <c r="H57" i="215"/>
  <c r="J56" i="213"/>
  <c r="J41" i="215"/>
  <c r="H39" i="215"/>
  <c r="L14" i="209"/>
  <c r="K14" i="209"/>
  <c r="L45" i="211"/>
  <c r="K45" i="211"/>
  <c r="J46" i="213"/>
  <c r="H45" i="213"/>
  <c r="K39" i="209"/>
  <c r="L39" i="209"/>
  <c r="H50" i="215"/>
  <c r="J49" i="213"/>
  <c r="K64" i="179"/>
  <c r="J11" i="179"/>
  <c r="K11" i="179" s="1"/>
  <c r="H65" i="213"/>
  <c r="H64" i="213" s="1"/>
  <c r="H14" i="213" s="1"/>
  <c r="J66" i="213"/>
  <c r="H42" i="213"/>
  <c r="J40" i="211"/>
  <c r="L65" i="211"/>
  <c r="J64" i="211"/>
  <c r="J26" i="213"/>
  <c r="H25" i="213"/>
  <c r="H31" i="211"/>
  <c r="J29" i="209"/>
  <c r="J28" i="209" s="1"/>
  <c r="H36" i="215"/>
  <c r="J35" i="213"/>
  <c r="H34" i="213"/>
  <c r="J32" i="211"/>
  <c r="J33" i="215"/>
  <c r="J52" i="213"/>
  <c r="L52" i="213" s="1"/>
  <c r="H54" i="215"/>
  <c r="L68" i="215"/>
  <c r="K68" i="215"/>
  <c r="J15" i="215"/>
  <c r="H61" i="215"/>
  <c r="J11" i="187"/>
  <c r="K11" i="187" s="1"/>
  <c r="K64" i="187"/>
  <c r="K64" i="186"/>
  <c r="J11" i="186"/>
  <c r="K11" i="186" s="1"/>
  <c r="K64" i="183"/>
  <c r="J11" i="183"/>
  <c r="K11" i="183" s="1"/>
  <c r="J11" i="185"/>
  <c r="K11" i="185" s="1"/>
  <c r="K64" i="185"/>
  <c r="K64" i="188"/>
  <c r="J11" i="188"/>
  <c r="K11" i="188" s="1"/>
  <c r="H9" i="188"/>
  <c r="H8" i="188" s="1"/>
  <c r="I13" i="188"/>
  <c r="I9" i="187"/>
  <c r="I8" i="187" s="1"/>
  <c r="J13" i="187"/>
  <c r="I9" i="186"/>
  <c r="I8" i="186" s="1"/>
  <c r="J13" i="186"/>
  <c r="H9" i="185"/>
  <c r="H8" i="185" s="1"/>
  <c r="I13" i="185"/>
  <c r="H9" i="184"/>
  <c r="H8" i="184" s="1"/>
  <c r="I13" i="184"/>
  <c r="H9" i="183"/>
  <c r="H8" i="183" s="1"/>
  <c r="I13" i="183"/>
  <c r="H9" i="182"/>
  <c r="H8" i="182" s="1"/>
  <c r="I13" i="182"/>
  <c r="K64" i="182"/>
  <c r="J11" i="182"/>
  <c r="K11" i="182" s="1"/>
  <c r="I13" i="181"/>
  <c r="H9" i="181"/>
  <c r="H8" i="181" s="1"/>
  <c r="K64" i="181"/>
  <c r="J11" i="181"/>
  <c r="K11" i="181" s="1"/>
  <c r="K64" i="180"/>
  <c r="J11" i="180"/>
  <c r="K11" i="180" s="1"/>
  <c r="I9" i="180"/>
  <c r="I8" i="180" s="1"/>
  <c r="J13" i="180"/>
  <c r="I9" i="179"/>
  <c r="I8" i="179" s="1"/>
  <c r="J13" i="179"/>
  <c r="H46" i="215" l="1"/>
  <c r="J45" i="213"/>
  <c r="L46" i="213"/>
  <c r="J39" i="211"/>
  <c r="L40" i="211"/>
  <c r="H49" i="215"/>
  <c r="J50" i="215"/>
  <c r="J49" i="215" s="1"/>
  <c r="L64" i="211"/>
  <c r="K64" i="211"/>
  <c r="J14" i="211"/>
  <c r="H26" i="215"/>
  <c r="J25" i="213"/>
  <c r="L25" i="213" s="1"/>
  <c r="J42" i="213"/>
  <c r="H40" i="213"/>
  <c r="H39" i="213" s="1"/>
  <c r="H67" i="215"/>
  <c r="J67" i="215" s="1"/>
  <c r="J65" i="213"/>
  <c r="L66" i="213"/>
  <c r="K56" i="213"/>
  <c r="L56" i="213"/>
  <c r="H56" i="215"/>
  <c r="J57" i="215"/>
  <c r="J56" i="215" s="1"/>
  <c r="L49" i="213"/>
  <c r="K49" i="213"/>
  <c r="K52" i="213"/>
  <c r="L28" i="209"/>
  <c r="K28" i="209"/>
  <c r="H29" i="211"/>
  <c r="H28" i="211" s="1"/>
  <c r="J31" i="211"/>
  <c r="J36" i="215"/>
  <c r="J35" i="215" s="1"/>
  <c r="H35" i="215"/>
  <c r="J34" i="213"/>
  <c r="H32" i="213"/>
  <c r="J54" i="215"/>
  <c r="J52" i="215" s="1"/>
  <c r="H52" i="215"/>
  <c r="L15" i="215"/>
  <c r="K15" i="215"/>
  <c r="L59" i="213"/>
  <c r="K59" i="213"/>
  <c r="M59" i="213"/>
  <c r="H59" i="215"/>
  <c r="J61" i="215"/>
  <c r="J59" i="215" s="1"/>
  <c r="I9" i="188"/>
  <c r="I8" i="188" s="1"/>
  <c r="J13" i="188"/>
  <c r="K13" i="187"/>
  <c r="J9" i="187"/>
  <c r="K13" i="186"/>
  <c r="J9" i="186"/>
  <c r="I9" i="185"/>
  <c r="I8" i="185" s="1"/>
  <c r="J13" i="185"/>
  <c r="I9" i="184"/>
  <c r="I8" i="184" s="1"/>
  <c r="J13" i="184"/>
  <c r="I9" i="183"/>
  <c r="I8" i="183" s="1"/>
  <c r="J13" i="183"/>
  <c r="I9" i="182"/>
  <c r="I8" i="182" s="1"/>
  <c r="J13" i="182"/>
  <c r="I9" i="181"/>
  <c r="I8" i="181" s="1"/>
  <c r="J13" i="181"/>
  <c r="K13" i="180"/>
  <c r="J9" i="180"/>
  <c r="K13" i="179"/>
  <c r="J9" i="179"/>
  <c r="H42" i="215" l="1"/>
  <c r="J40" i="213"/>
  <c r="J26" i="215"/>
  <c r="J25" i="215" s="1"/>
  <c r="L25" i="215" s="1"/>
  <c r="H25" i="215"/>
  <c r="L14" i="211"/>
  <c r="K14" i="211"/>
  <c r="K45" i="213"/>
  <c r="L45" i="213"/>
  <c r="K49" i="215"/>
  <c r="L49" i="215"/>
  <c r="L56" i="215"/>
  <c r="K56" i="215"/>
  <c r="K39" i="211"/>
  <c r="L39" i="211"/>
  <c r="H66" i="215"/>
  <c r="J64" i="213"/>
  <c r="L65" i="213"/>
  <c r="J46" i="215"/>
  <c r="H45" i="215"/>
  <c r="J29" i="211"/>
  <c r="J28" i="211" s="1"/>
  <c r="H31" i="213"/>
  <c r="H34" i="215"/>
  <c r="J32" i="213"/>
  <c r="K52" i="215"/>
  <c r="L52" i="215"/>
  <c r="K59" i="215"/>
  <c r="L59" i="215"/>
  <c r="M59" i="215"/>
  <c r="K13" i="188"/>
  <c r="J9" i="188"/>
  <c r="J8" i="187"/>
  <c r="K8" i="187" s="1"/>
  <c r="K9" i="187"/>
  <c r="J8" i="186"/>
  <c r="K8" i="186" s="1"/>
  <c r="K9" i="186"/>
  <c r="K13" i="185"/>
  <c r="J9" i="185"/>
  <c r="K13" i="184"/>
  <c r="J9" i="184"/>
  <c r="K13" i="183"/>
  <c r="J9" i="183"/>
  <c r="K13" i="182"/>
  <c r="J9" i="182"/>
  <c r="K13" i="181"/>
  <c r="J9" i="181"/>
  <c r="J8" i="180"/>
  <c r="K8" i="180" s="1"/>
  <c r="K9" i="180"/>
  <c r="J8" i="179"/>
  <c r="K8" i="179" s="1"/>
  <c r="K9" i="179"/>
  <c r="L64" i="213" l="1"/>
  <c r="J14" i="213"/>
  <c r="K64" i="213"/>
  <c r="J66" i="215"/>
  <c r="H65" i="215"/>
  <c r="H64" i="215" s="1"/>
  <c r="H14" i="215" s="1"/>
  <c r="L46" i="215"/>
  <c r="J45" i="215"/>
  <c r="L40" i="213"/>
  <c r="J39" i="213"/>
  <c r="J42" i="215"/>
  <c r="J40" i="215" s="1"/>
  <c r="H40" i="215"/>
  <c r="J31" i="213"/>
  <c r="H29" i="213"/>
  <c r="H28" i="213" s="1"/>
  <c r="K28" i="211"/>
  <c r="L28" i="211"/>
  <c r="J34" i="215"/>
  <c r="J32" i="215" s="1"/>
  <c r="H32" i="215"/>
  <c r="J8" i="188"/>
  <c r="K8" i="188" s="1"/>
  <c r="K9" i="188"/>
  <c r="J8" i="185"/>
  <c r="K8" i="185" s="1"/>
  <c r="K9" i="185"/>
  <c r="J8" i="184"/>
  <c r="K8" i="184" s="1"/>
  <c r="K9" i="184"/>
  <c r="J8" i="183"/>
  <c r="K8" i="183" s="1"/>
  <c r="K9" i="183"/>
  <c r="J8" i="182"/>
  <c r="K8" i="182" s="1"/>
  <c r="K9" i="182"/>
  <c r="J8" i="181"/>
  <c r="K8" i="181" s="1"/>
  <c r="K9" i="181"/>
  <c r="K39" i="213" l="1"/>
  <c r="L39" i="213"/>
  <c r="L45" i="215"/>
  <c r="K45" i="215"/>
  <c r="L14" i="213"/>
  <c r="K14" i="213"/>
  <c r="J39" i="215"/>
  <c r="L40" i="215"/>
  <c r="J65" i="215"/>
  <c r="L66" i="215"/>
  <c r="H31" i="215"/>
  <c r="J29" i="213"/>
  <c r="J28" i="213" s="1"/>
  <c r="V140" i="105"/>
  <c r="W140" i="105" s="1"/>
  <c r="P89" i="105"/>
  <c r="V59" i="105"/>
  <c r="X59" i="105" s="1"/>
  <c r="P63" i="105"/>
  <c r="V69" i="105"/>
  <c r="W69" i="105" s="1"/>
  <c r="V68" i="105"/>
  <c r="X68" i="105" s="1"/>
  <c r="I70" i="105"/>
  <c r="V27" i="105"/>
  <c r="W27" i="105" s="1"/>
  <c r="V26" i="105"/>
  <c r="U92" i="105"/>
  <c r="U88" i="105" s="1"/>
  <c r="U85" i="105" s="1"/>
  <c r="T92" i="105"/>
  <c r="T88" i="105" s="1"/>
  <c r="T85" i="105" s="1"/>
  <c r="S92" i="105"/>
  <c r="S88" i="105" s="1"/>
  <c r="S85" i="105" s="1"/>
  <c r="R92" i="105"/>
  <c r="R88" i="105" s="1"/>
  <c r="R85" i="105" s="1"/>
  <c r="Q92" i="105"/>
  <c r="Q88" i="105" s="1"/>
  <c r="Q85" i="105" s="1"/>
  <c r="P92" i="105"/>
  <c r="O92" i="105"/>
  <c r="N92" i="105"/>
  <c r="M92" i="105"/>
  <c r="L92" i="105"/>
  <c r="J92" i="105"/>
  <c r="O89" i="105"/>
  <c r="N89" i="105"/>
  <c r="M89" i="105"/>
  <c r="L89" i="105"/>
  <c r="K89" i="105"/>
  <c r="J89" i="105"/>
  <c r="O114" i="105"/>
  <c r="O113" i="105" s="1"/>
  <c r="O112" i="105" s="1"/>
  <c r="V46" i="105"/>
  <c r="N48" i="105"/>
  <c r="V48" i="105" s="1"/>
  <c r="W48" i="105" s="1"/>
  <c r="N47" i="105"/>
  <c r="N107" i="105"/>
  <c r="N102" i="105"/>
  <c r="N25" i="105"/>
  <c r="N15" i="105" s="1"/>
  <c r="N10" i="105" s="1"/>
  <c r="O25" i="105"/>
  <c r="O15" i="105" s="1"/>
  <c r="O10" i="105" s="1"/>
  <c r="P25" i="105"/>
  <c r="P15" i="105" s="1"/>
  <c r="Q25" i="105"/>
  <c r="Q15" i="105" s="1"/>
  <c r="Q10" i="105" s="1"/>
  <c r="R25" i="105"/>
  <c r="R15" i="105" s="1"/>
  <c r="S25" i="105"/>
  <c r="S15" i="105" s="1"/>
  <c r="S10" i="105" s="1"/>
  <c r="T25" i="105"/>
  <c r="T15" i="105" s="1"/>
  <c r="T10" i="105" s="1"/>
  <c r="U25" i="105"/>
  <c r="U15" i="105" s="1"/>
  <c r="U10" i="105" s="1"/>
  <c r="N37" i="105"/>
  <c r="O37" i="105"/>
  <c r="P37" i="105"/>
  <c r="Q37" i="105"/>
  <c r="R37" i="105"/>
  <c r="S37" i="105"/>
  <c r="T37" i="105"/>
  <c r="U37" i="105"/>
  <c r="N40" i="105"/>
  <c r="O40" i="105"/>
  <c r="P40" i="105"/>
  <c r="Q40" i="105"/>
  <c r="R40" i="105"/>
  <c r="S40" i="105"/>
  <c r="T40" i="105"/>
  <c r="U40" i="105"/>
  <c r="O43" i="105"/>
  <c r="P43" i="105"/>
  <c r="Q43" i="105"/>
  <c r="R43" i="105"/>
  <c r="S43" i="105"/>
  <c r="T43" i="105"/>
  <c r="U43" i="105"/>
  <c r="N52" i="105"/>
  <c r="N51" i="105" s="1"/>
  <c r="O52" i="105"/>
  <c r="O51" i="105" s="1"/>
  <c r="P52" i="105"/>
  <c r="P51" i="105" s="1"/>
  <c r="Q52" i="105"/>
  <c r="Q51" i="105" s="1"/>
  <c r="R52" i="105"/>
  <c r="R51" i="105" s="1"/>
  <c r="S52" i="105"/>
  <c r="S51" i="105" s="1"/>
  <c r="T52" i="105"/>
  <c r="T51" i="105" s="1"/>
  <c r="U52" i="105"/>
  <c r="U51" i="105" s="1"/>
  <c r="N54" i="105"/>
  <c r="O54" i="105"/>
  <c r="P54" i="105"/>
  <c r="Q54" i="105"/>
  <c r="R54" i="105"/>
  <c r="S54" i="105"/>
  <c r="T54" i="105"/>
  <c r="U54" i="105"/>
  <c r="N58" i="105"/>
  <c r="N57" i="105" s="1"/>
  <c r="O58" i="105"/>
  <c r="O57" i="105" s="1"/>
  <c r="P58" i="105"/>
  <c r="P57" i="105" s="1"/>
  <c r="Q58" i="105"/>
  <c r="Q57" i="105" s="1"/>
  <c r="R58" i="105"/>
  <c r="R57" i="105" s="1"/>
  <c r="S58" i="105"/>
  <c r="S57" i="105" s="1"/>
  <c r="T58" i="105"/>
  <c r="T57" i="105" s="1"/>
  <c r="U58" i="105"/>
  <c r="U57" i="105" s="1"/>
  <c r="N63" i="105"/>
  <c r="O63" i="105"/>
  <c r="Q63" i="105"/>
  <c r="R63" i="105"/>
  <c r="S63" i="105"/>
  <c r="T63" i="105"/>
  <c r="U63" i="105"/>
  <c r="N70" i="105"/>
  <c r="O70" i="105"/>
  <c r="P70" i="105"/>
  <c r="Q70" i="105"/>
  <c r="R70" i="105"/>
  <c r="R62" i="105" s="1"/>
  <c r="R61" i="105" s="1"/>
  <c r="S70" i="105"/>
  <c r="T70" i="105"/>
  <c r="U70" i="105"/>
  <c r="N98" i="105"/>
  <c r="O98" i="105"/>
  <c r="P98" i="105"/>
  <c r="Q98" i="105"/>
  <c r="R98" i="105"/>
  <c r="S98" i="105"/>
  <c r="T98" i="105"/>
  <c r="U98" i="105"/>
  <c r="O102" i="105"/>
  <c r="P102" i="105"/>
  <c r="Q102" i="105"/>
  <c r="R102" i="105"/>
  <c r="S102" i="105"/>
  <c r="T102" i="105"/>
  <c r="U102" i="105"/>
  <c r="O107" i="105"/>
  <c r="P107" i="105"/>
  <c r="Q107" i="105"/>
  <c r="R107" i="105"/>
  <c r="S107" i="105"/>
  <c r="T107" i="105"/>
  <c r="U107" i="105"/>
  <c r="N109" i="105"/>
  <c r="O109" i="105"/>
  <c r="P109" i="105"/>
  <c r="Q109" i="105"/>
  <c r="R109" i="105"/>
  <c r="S109" i="105"/>
  <c r="T109" i="105"/>
  <c r="U109" i="105"/>
  <c r="N114" i="105"/>
  <c r="N113" i="105" s="1"/>
  <c r="N112" i="105" s="1"/>
  <c r="P114" i="105"/>
  <c r="P113" i="105" s="1"/>
  <c r="P112" i="105" s="1"/>
  <c r="Q114" i="105"/>
  <c r="Q113" i="105" s="1"/>
  <c r="Q112" i="105" s="1"/>
  <c r="R114" i="105"/>
  <c r="R113" i="105" s="1"/>
  <c r="R112" i="105" s="1"/>
  <c r="S114" i="105"/>
  <c r="S113" i="105" s="1"/>
  <c r="S112" i="105" s="1"/>
  <c r="T114" i="105"/>
  <c r="T113" i="105" s="1"/>
  <c r="T112" i="105" s="1"/>
  <c r="U114" i="105"/>
  <c r="U113" i="105" s="1"/>
  <c r="U112" i="105" s="1"/>
  <c r="N121" i="105"/>
  <c r="N120" i="105" s="1"/>
  <c r="N119" i="105" s="1"/>
  <c r="O121" i="105"/>
  <c r="O120" i="105" s="1"/>
  <c r="O119" i="105" s="1"/>
  <c r="P121" i="105"/>
  <c r="P120" i="105" s="1"/>
  <c r="P119" i="105" s="1"/>
  <c r="Q121" i="105"/>
  <c r="Q120" i="105" s="1"/>
  <c r="Q119" i="105" s="1"/>
  <c r="R121" i="105"/>
  <c r="R120" i="105" s="1"/>
  <c r="R119" i="105" s="1"/>
  <c r="S121" i="105"/>
  <c r="S120" i="105" s="1"/>
  <c r="S119" i="105" s="1"/>
  <c r="T121" i="105"/>
  <c r="T120" i="105" s="1"/>
  <c r="T119" i="105" s="1"/>
  <c r="U121" i="105"/>
  <c r="U120" i="105" s="1"/>
  <c r="U119" i="105" s="1"/>
  <c r="N127" i="105"/>
  <c r="N126" i="105" s="1"/>
  <c r="N125" i="105" s="1"/>
  <c r="O127" i="105"/>
  <c r="O126" i="105" s="1"/>
  <c r="O125" i="105" s="1"/>
  <c r="P127" i="105"/>
  <c r="P126" i="105" s="1"/>
  <c r="P125" i="105" s="1"/>
  <c r="Q127" i="105"/>
  <c r="Q126" i="105" s="1"/>
  <c r="Q125" i="105" s="1"/>
  <c r="R127" i="105"/>
  <c r="R126" i="105" s="1"/>
  <c r="R125" i="105" s="1"/>
  <c r="S127" i="105"/>
  <c r="S126" i="105" s="1"/>
  <c r="S125" i="105" s="1"/>
  <c r="T127" i="105"/>
  <c r="T126" i="105" s="1"/>
  <c r="T125" i="105" s="1"/>
  <c r="U127" i="105"/>
  <c r="U126" i="105" s="1"/>
  <c r="U125" i="105" s="1"/>
  <c r="N132" i="105"/>
  <c r="N131" i="105" s="1"/>
  <c r="N130" i="105" s="1"/>
  <c r="O132" i="105"/>
  <c r="O131" i="105" s="1"/>
  <c r="O130" i="105" s="1"/>
  <c r="P132" i="105"/>
  <c r="P131" i="105" s="1"/>
  <c r="P130" i="105" s="1"/>
  <c r="Q132" i="105"/>
  <c r="Q131" i="105" s="1"/>
  <c r="Q130" i="105" s="1"/>
  <c r="R132" i="105"/>
  <c r="R131" i="105" s="1"/>
  <c r="R130" i="105" s="1"/>
  <c r="S132" i="105"/>
  <c r="S131" i="105" s="1"/>
  <c r="S130" i="105" s="1"/>
  <c r="T132" i="105"/>
  <c r="T131" i="105" s="1"/>
  <c r="T130" i="105" s="1"/>
  <c r="U132" i="105"/>
  <c r="U131" i="105" s="1"/>
  <c r="U130" i="105" s="1"/>
  <c r="N137" i="105"/>
  <c r="O137" i="105"/>
  <c r="P137" i="105"/>
  <c r="Q137" i="105"/>
  <c r="R137" i="105"/>
  <c r="S137" i="105"/>
  <c r="T137" i="105"/>
  <c r="U137" i="105"/>
  <c r="N139" i="105"/>
  <c r="O139" i="105"/>
  <c r="P139" i="105"/>
  <c r="P136" i="105" s="1"/>
  <c r="P135" i="105" s="1"/>
  <c r="Q139" i="105"/>
  <c r="R139" i="105"/>
  <c r="R136" i="105" s="1"/>
  <c r="R135" i="105" s="1"/>
  <c r="S139" i="105"/>
  <c r="S136" i="105" s="1"/>
  <c r="S135" i="105" s="1"/>
  <c r="T139" i="105"/>
  <c r="U139" i="105"/>
  <c r="N143" i="105"/>
  <c r="N142" i="105" s="1"/>
  <c r="O143" i="105"/>
  <c r="O142" i="105" s="1"/>
  <c r="P143" i="105"/>
  <c r="P142" i="105" s="1"/>
  <c r="Q143" i="105"/>
  <c r="Q142" i="105" s="1"/>
  <c r="R143" i="105"/>
  <c r="R142" i="105" s="1"/>
  <c r="S143" i="105"/>
  <c r="S142" i="105" s="1"/>
  <c r="T143" i="105"/>
  <c r="T142" i="105" s="1"/>
  <c r="U143" i="105"/>
  <c r="U142" i="105" s="1"/>
  <c r="N144" i="105"/>
  <c r="O144" i="105"/>
  <c r="P144" i="105"/>
  <c r="Q144" i="105"/>
  <c r="R144" i="105"/>
  <c r="S144" i="105"/>
  <c r="T144" i="105"/>
  <c r="U144" i="105"/>
  <c r="J58" i="105"/>
  <c r="L58" i="105"/>
  <c r="L57" i="105" s="1"/>
  <c r="K58" i="105"/>
  <c r="K57" i="105" s="1"/>
  <c r="M47" i="105"/>
  <c r="M102" i="105"/>
  <c r="J54" i="105"/>
  <c r="K47" i="105"/>
  <c r="K43" i="105" s="1"/>
  <c r="M25" i="105"/>
  <c r="M15" i="105" s="1"/>
  <c r="M10" i="105" s="1"/>
  <c r="L25" i="105"/>
  <c r="L15" i="105" s="1"/>
  <c r="K25" i="105"/>
  <c r="K15" i="105" s="1"/>
  <c r="K10" i="105" s="1"/>
  <c r="J25" i="105"/>
  <c r="I25" i="105"/>
  <c r="I15" i="105" s="1"/>
  <c r="I10" i="105" s="1"/>
  <c r="V146" i="105"/>
  <c r="W146" i="105" s="1"/>
  <c r="V145" i="105"/>
  <c r="W145" i="105" s="1"/>
  <c r="V141" i="105"/>
  <c r="W141" i="105" s="1"/>
  <c r="V138" i="105"/>
  <c r="X138" i="105" s="1"/>
  <c r="V134" i="105"/>
  <c r="W134" i="105" s="1"/>
  <c r="V133" i="105"/>
  <c r="V129" i="105"/>
  <c r="W129" i="105" s="1"/>
  <c r="V128" i="105"/>
  <c r="V124" i="105"/>
  <c r="X124" i="105" s="1"/>
  <c r="V123" i="105"/>
  <c r="W123" i="105" s="1"/>
  <c r="V122" i="105"/>
  <c r="W122" i="105" s="1"/>
  <c r="V118" i="105"/>
  <c r="W118" i="105" s="1"/>
  <c r="V117" i="105"/>
  <c r="W117" i="105" s="1"/>
  <c r="V116" i="105"/>
  <c r="V115" i="105"/>
  <c r="X115" i="105" s="1"/>
  <c r="V111" i="105"/>
  <c r="W111" i="105" s="1"/>
  <c r="V110" i="105"/>
  <c r="X110" i="105" s="1"/>
  <c r="V108" i="105"/>
  <c r="X108" i="105" s="1"/>
  <c r="V106" i="105"/>
  <c r="W106" i="105" s="1"/>
  <c r="V105" i="105"/>
  <c r="W105" i="105" s="1"/>
  <c r="V104" i="105"/>
  <c r="X104" i="105" s="1"/>
  <c r="V103" i="105"/>
  <c r="W103" i="105" s="1"/>
  <c r="V101" i="105"/>
  <c r="X101" i="105" s="1"/>
  <c r="V100" i="105"/>
  <c r="W100" i="105" s="1"/>
  <c r="V99" i="105"/>
  <c r="X99" i="105" s="1"/>
  <c r="V97" i="105"/>
  <c r="W97" i="105" s="1"/>
  <c r="V94" i="105"/>
  <c r="W94" i="105" s="1"/>
  <c r="V93" i="105"/>
  <c r="V91" i="105"/>
  <c r="X91" i="105" s="1"/>
  <c r="V90" i="105"/>
  <c r="X90" i="105" s="1"/>
  <c r="V87" i="105"/>
  <c r="X87" i="105" s="1"/>
  <c r="V84" i="105"/>
  <c r="W84" i="105" s="1"/>
  <c r="V80" i="105"/>
  <c r="W80" i="105" s="1"/>
  <c r="V79" i="105"/>
  <c r="W79" i="105" s="1"/>
  <c r="V78" i="105"/>
  <c r="X78" i="105" s="1"/>
  <c r="V77" i="105"/>
  <c r="V76" i="105"/>
  <c r="X76" i="105" s="1"/>
  <c r="V75" i="105"/>
  <c r="X75" i="105" s="1"/>
  <c r="V74" i="105"/>
  <c r="W74" i="105" s="1"/>
  <c r="V73" i="105"/>
  <c r="X73" i="105" s="1"/>
  <c r="V72" i="105"/>
  <c r="X72" i="105" s="1"/>
  <c r="V71" i="105"/>
  <c r="V67" i="105"/>
  <c r="X67" i="105" s="1"/>
  <c r="V66" i="105"/>
  <c r="W66" i="105" s="1"/>
  <c r="V65" i="105"/>
  <c r="W65" i="105" s="1"/>
  <c r="V64" i="105"/>
  <c r="W64" i="105" s="1"/>
  <c r="V60" i="105"/>
  <c r="W60" i="105" s="1"/>
  <c r="V56" i="105"/>
  <c r="W56" i="105" s="1"/>
  <c r="V55" i="105"/>
  <c r="X55" i="105" s="1"/>
  <c r="V53" i="105"/>
  <c r="W53" i="105" s="1"/>
  <c r="V45" i="105"/>
  <c r="W45" i="105" s="1"/>
  <c r="V44" i="105"/>
  <c r="W44" i="105" s="1"/>
  <c r="V41" i="105"/>
  <c r="V39" i="105"/>
  <c r="X39" i="105" s="1"/>
  <c r="V38" i="105"/>
  <c r="W38" i="105" s="1"/>
  <c r="V34" i="105"/>
  <c r="X34" i="105" s="1"/>
  <c r="V33" i="105"/>
  <c r="W33" i="105" s="1"/>
  <c r="V32" i="105"/>
  <c r="W32" i="105" s="1"/>
  <c r="V31" i="105"/>
  <c r="W31" i="105" s="1"/>
  <c r="V30" i="105"/>
  <c r="X30" i="105" s="1"/>
  <c r="V29" i="105"/>
  <c r="W29" i="105" s="1"/>
  <c r="V28" i="105"/>
  <c r="V24" i="105"/>
  <c r="X24" i="105" s="1"/>
  <c r="V23" i="105"/>
  <c r="W23" i="105" s="1"/>
  <c r="V22" i="105"/>
  <c r="X22" i="105" s="1"/>
  <c r="V21" i="105"/>
  <c r="V20" i="105"/>
  <c r="X20" i="105" s="1"/>
  <c r="V19" i="105"/>
  <c r="W19" i="105" s="1"/>
  <c r="V18" i="105"/>
  <c r="X18" i="105" s="1"/>
  <c r="V17" i="105"/>
  <c r="X17" i="105" s="1"/>
  <c r="V16" i="105"/>
  <c r="W16" i="105" s="1"/>
  <c r="V13" i="105"/>
  <c r="W13" i="105" s="1"/>
  <c r="J37" i="105"/>
  <c r="K37" i="105"/>
  <c r="M54" i="105"/>
  <c r="L54" i="105"/>
  <c r="K54" i="105"/>
  <c r="M52" i="105"/>
  <c r="M51" i="105" s="1"/>
  <c r="L52" i="105"/>
  <c r="L51" i="105" s="1"/>
  <c r="K52" i="105"/>
  <c r="K51" i="105" s="1"/>
  <c r="J52" i="105"/>
  <c r="J51" i="105" s="1"/>
  <c r="I54" i="105"/>
  <c r="M137" i="105"/>
  <c r="L137" i="105"/>
  <c r="K137" i="105"/>
  <c r="J137" i="105"/>
  <c r="I137" i="105"/>
  <c r="M114" i="105"/>
  <c r="M113" i="105" s="1"/>
  <c r="M112" i="105" s="1"/>
  <c r="L114" i="105"/>
  <c r="L113" i="105" s="1"/>
  <c r="L112" i="105" s="1"/>
  <c r="K114" i="105"/>
  <c r="K113" i="105" s="1"/>
  <c r="K112" i="105" s="1"/>
  <c r="J114" i="105"/>
  <c r="J113" i="105" s="1"/>
  <c r="J112" i="105" s="1"/>
  <c r="I114" i="105"/>
  <c r="I113" i="105" s="1"/>
  <c r="I112" i="105" s="1"/>
  <c r="M132" i="105"/>
  <c r="M131" i="105" s="1"/>
  <c r="M130" i="105" s="1"/>
  <c r="L132" i="105"/>
  <c r="K132" i="105"/>
  <c r="K131" i="105" s="1"/>
  <c r="K130" i="105" s="1"/>
  <c r="J132" i="105"/>
  <c r="J131" i="105" s="1"/>
  <c r="J130" i="105" s="1"/>
  <c r="I132" i="105"/>
  <c r="I131" i="105" s="1"/>
  <c r="M121" i="105"/>
  <c r="M120" i="105" s="1"/>
  <c r="M119" i="105" s="1"/>
  <c r="L121" i="105"/>
  <c r="L120" i="105" s="1"/>
  <c r="L119" i="105" s="1"/>
  <c r="K121" i="105"/>
  <c r="K120" i="105" s="1"/>
  <c r="K119" i="105" s="1"/>
  <c r="J121" i="105"/>
  <c r="J120" i="105" s="1"/>
  <c r="J119" i="105" s="1"/>
  <c r="I121" i="105"/>
  <c r="I120" i="105" s="1"/>
  <c r="I119" i="105" s="1"/>
  <c r="M70" i="105"/>
  <c r="L70" i="105"/>
  <c r="K70" i="105"/>
  <c r="J70" i="105"/>
  <c r="M63" i="105"/>
  <c r="L63" i="105"/>
  <c r="K63" i="105"/>
  <c r="J63" i="105"/>
  <c r="I63" i="105"/>
  <c r="M127" i="105"/>
  <c r="M126" i="105" s="1"/>
  <c r="M125" i="105" s="1"/>
  <c r="L127" i="105"/>
  <c r="L126" i="105" s="1"/>
  <c r="L125" i="105" s="1"/>
  <c r="K127" i="105"/>
  <c r="K126" i="105" s="1"/>
  <c r="K125" i="105" s="1"/>
  <c r="J127" i="105"/>
  <c r="J126" i="105" s="1"/>
  <c r="J125" i="105" s="1"/>
  <c r="I127" i="105"/>
  <c r="I126" i="105" s="1"/>
  <c r="M109" i="105"/>
  <c r="L109" i="105"/>
  <c r="K109" i="105"/>
  <c r="J109" i="105"/>
  <c r="M107" i="105"/>
  <c r="L107" i="105"/>
  <c r="K107" i="105"/>
  <c r="J107" i="105"/>
  <c r="L102" i="105"/>
  <c r="K102" i="105"/>
  <c r="J102" i="105"/>
  <c r="M98" i="105"/>
  <c r="L98" i="105"/>
  <c r="K98" i="105"/>
  <c r="J98" i="105"/>
  <c r="I102" i="105"/>
  <c r="I107" i="105"/>
  <c r="I98" i="105"/>
  <c r="I92" i="105"/>
  <c r="I89" i="105"/>
  <c r="M139" i="105"/>
  <c r="L139" i="105"/>
  <c r="K139" i="105"/>
  <c r="J139" i="105"/>
  <c r="I139" i="105"/>
  <c r="M144" i="105"/>
  <c r="L144" i="105"/>
  <c r="K144" i="105"/>
  <c r="J144" i="105"/>
  <c r="M143" i="105"/>
  <c r="M142" i="105" s="1"/>
  <c r="L143" i="105"/>
  <c r="L142" i="105" s="1"/>
  <c r="K143" i="105"/>
  <c r="K142" i="105" s="1"/>
  <c r="J143" i="105"/>
  <c r="J142" i="105" s="1"/>
  <c r="I144" i="105"/>
  <c r="M58" i="105"/>
  <c r="M57" i="105" s="1"/>
  <c r="I58" i="105"/>
  <c r="I57" i="105" s="1"/>
  <c r="I52" i="105"/>
  <c r="I51" i="105" s="1"/>
  <c r="L43" i="105"/>
  <c r="I43" i="105"/>
  <c r="M40" i="105"/>
  <c r="L40" i="105"/>
  <c r="K40" i="105"/>
  <c r="J40" i="105"/>
  <c r="M37" i="105"/>
  <c r="M36" i="105" s="1"/>
  <c r="L37" i="105"/>
  <c r="I37" i="105"/>
  <c r="I40" i="105"/>
  <c r="I143" i="105"/>
  <c r="I109" i="105"/>
  <c r="V86" i="105"/>
  <c r="X86" i="105" s="1"/>
  <c r="J43" i="105"/>
  <c r="L36" i="105" l="1"/>
  <c r="J64" i="215"/>
  <c r="L65" i="215"/>
  <c r="N136" i="105"/>
  <c r="N135" i="105" s="1"/>
  <c r="K39" i="215"/>
  <c r="L39" i="215"/>
  <c r="O50" i="105"/>
  <c r="U36" i="105"/>
  <c r="W138" i="105"/>
  <c r="T36" i="105"/>
  <c r="L28" i="213"/>
  <c r="K28" i="213"/>
  <c r="J31" i="215"/>
  <c r="J29" i="215" s="1"/>
  <c r="J28" i="215" s="1"/>
  <c r="H29" i="215"/>
  <c r="H28" i="215" s="1"/>
  <c r="X33" i="105"/>
  <c r="X117" i="105"/>
  <c r="W87" i="105"/>
  <c r="W86" i="105"/>
  <c r="L62" i="105"/>
  <c r="L61" i="105" s="1"/>
  <c r="X16" i="105"/>
  <c r="M62" i="105"/>
  <c r="M61" i="105" s="1"/>
  <c r="U62" i="105"/>
  <c r="U61" i="105" s="1"/>
  <c r="N43" i="105"/>
  <c r="N88" i="105"/>
  <c r="N85" i="105" s="1"/>
  <c r="X79" i="105"/>
  <c r="X140" i="105"/>
  <c r="W115" i="105"/>
  <c r="W78" i="105"/>
  <c r="X45" i="105"/>
  <c r="I88" i="105"/>
  <c r="I85" i="105" s="1"/>
  <c r="P36" i="105"/>
  <c r="P14" i="105" s="1"/>
  <c r="I62" i="105"/>
  <c r="I61" i="105" s="1"/>
  <c r="K136" i="105"/>
  <c r="K135" i="105" s="1"/>
  <c r="K50" i="105"/>
  <c r="U96" i="105"/>
  <c r="U95" i="105" s="1"/>
  <c r="J88" i="105"/>
  <c r="J85" i="105" s="1"/>
  <c r="X64" i="105"/>
  <c r="X122" i="105"/>
  <c r="W59" i="105"/>
  <c r="W101" i="105"/>
  <c r="X19" i="105"/>
  <c r="X100" i="105"/>
  <c r="I50" i="105"/>
  <c r="X32" i="105"/>
  <c r="X123" i="105"/>
  <c r="W39" i="105"/>
  <c r="X66" i="105"/>
  <c r="X80" i="105"/>
  <c r="U50" i="105"/>
  <c r="Q50" i="105"/>
  <c r="W73" i="105"/>
  <c r="J50" i="105"/>
  <c r="R36" i="105"/>
  <c r="R14" i="105" s="1"/>
  <c r="W91" i="105"/>
  <c r="W108" i="105"/>
  <c r="W67" i="105"/>
  <c r="X29" i="105"/>
  <c r="R96" i="105"/>
  <c r="R95" i="105" s="1"/>
  <c r="X65" i="105"/>
  <c r="X97" i="105"/>
  <c r="X106" i="105"/>
  <c r="L12" i="105"/>
  <c r="L136" i="105"/>
  <c r="L135" i="105" s="1"/>
  <c r="K96" i="105"/>
  <c r="K95" i="105" s="1"/>
  <c r="X31" i="105"/>
  <c r="I96" i="105"/>
  <c r="I95" i="105" s="1"/>
  <c r="M50" i="105"/>
  <c r="X74" i="105"/>
  <c r="X44" i="105"/>
  <c r="I136" i="105"/>
  <c r="I135" i="105" s="1"/>
  <c r="W104" i="105"/>
  <c r="T12" i="105"/>
  <c r="Q36" i="105"/>
  <c r="Q14" i="105" s="1"/>
  <c r="V70" i="105"/>
  <c r="X70" i="105" s="1"/>
  <c r="T62" i="105"/>
  <c r="T61" i="105" s="1"/>
  <c r="X103" i="105"/>
  <c r="W30" i="105"/>
  <c r="X38" i="105"/>
  <c r="W55" i="105"/>
  <c r="W99" i="105"/>
  <c r="K12" i="105"/>
  <c r="S96" i="105"/>
  <c r="S95" i="105" s="1"/>
  <c r="O96" i="105"/>
  <c r="O95" i="105" s="1"/>
  <c r="M88" i="105"/>
  <c r="M85" i="105" s="1"/>
  <c r="L88" i="105"/>
  <c r="L85" i="105" s="1"/>
  <c r="N36" i="105"/>
  <c r="T50" i="105"/>
  <c r="P96" i="105"/>
  <c r="P95" i="105" s="1"/>
  <c r="W124" i="105"/>
  <c r="W17" i="105"/>
  <c r="W20" i="105"/>
  <c r="X27" i="105"/>
  <c r="Q136" i="105"/>
  <c r="Q135" i="105" s="1"/>
  <c r="T14" i="105"/>
  <c r="O136" i="105"/>
  <c r="O135" i="105" s="1"/>
  <c r="V52" i="105"/>
  <c r="X52" i="105" s="1"/>
  <c r="W76" i="105"/>
  <c r="Q96" i="105"/>
  <c r="Q95" i="105" s="1"/>
  <c r="O62" i="105"/>
  <c r="O61" i="105" s="1"/>
  <c r="V54" i="105"/>
  <c r="X54" i="105" s="1"/>
  <c r="W90" i="105"/>
  <c r="W34" i="105"/>
  <c r="V119" i="105"/>
  <c r="W119" i="105" s="1"/>
  <c r="O88" i="105"/>
  <c r="O85" i="105" s="1"/>
  <c r="V126" i="105"/>
  <c r="W126" i="105" s="1"/>
  <c r="W24" i="105"/>
  <c r="X145" i="105"/>
  <c r="W18" i="105"/>
  <c r="X69" i="105"/>
  <c r="J36" i="105"/>
  <c r="K36" i="105"/>
  <c r="K14" i="105" s="1"/>
  <c r="S12" i="105"/>
  <c r="O12" i="105"/>
  <c r="S36" i="105"/>
  <c r="S14" i="105" s="1"/>
  <c r="O36" i="105"/>
  <c r="O14" i="105" s="1"/>
  <c r="P88" i="105"/>
  <c r="P85" i="105" s="1"/>
  <c r="W22" i="105"/>
  <c r="U12" i="105"/>
  <c r="V132" i="105"/>
  <c r="L131" i="105"/>
  <c r="L130" i="105" s="1"/>
  <c r="V130" i="105" s="1"/>
  <c r="X93" i="105"/>
  <c r="W93" i="105"/>
  <c r="W116" i="105"/>
  <c r="X116" i="105"/>
  <c r="X41" i="105"/>
  <c r="W41" i="105"/>
  <c r="V142" i="105"/>
  <c r="X28" i="105"/>
  <c r="W28" i="105"/>
  <c r="W128" i="105"/>
  <c r="X128" i="105"/>
  <c r="W46" i="105"/>
  <c r="X46" i="105"/>
  <c r="I36" i="105"/>
  <c r="I12" i="105"/>
  <c r="V102" i="105"/>
  <c r="X102" i="105" s="1"/>
  <c r="M96" i="105"/>
  <c r="M95" i="105" s="1"/>
  <c r="K62" i="105"/>
  <c r="K61" i="105" s="1"/>
  <c r="U136" i="105"/>
  <c r="U135" i="105" s="1"/>
  <c r="N12" i="105"/>
  <c r="S62" i="105"/>
  <c r="S61" i="105" s="1"/>
  <c r="N62" i="105"/>
  <c r="N61" i="105" s="1"/>
  <c r="V143" i="105"/>
  <c r="X143" i="105" s="1"/>
  <c r="M136" i="105"/>
  <c r="M135" i="105" s="1"/>
  <c r="L50" i="105"/>
  <c r="X105" i="105"/>
  <c r="N50" i="105"/>
  <c r="J96" i="105"/>
  <c r="J95" i="105" s="1"/>
  <c r="V121" i="105"/>
  <c r="X121" i="105" s="1"/>
  <c r="L14" i="105"/>
  <c r="T96" i="105"/>
  <c r="T95" i="105" s="1"/>
  <c r="Q62" i="105"/>
  <c r="Q61" i="105" s="1"/>
  <c r="U14" i="105"/>
  <c r="I125" i="105"/>
  <c r="P10" i="105"/>
  <c r="V89" i="105"/>
  <c r="K88" i="105"/>
  <c r="V112" i="105"/>
  <c r="R50" i="105"/>
  <c r="W26" i="105"/>
  <c r="X26" i="105"/>
  <c r="W68" i="105"/>
  <c r="V139" i="105"/>
  <c r="X139" i="105" s="1"/>
  <c r="X53" i="105"/>
  <c r="V125" i="105"/>
  <c r="W72" i="105"/>
  <c r="V40" i="105"/>
  <c r="L96" i="105"/>
  <c r="J62" i="105"/>
  <c r="V63" i="105"/>
  <c r="V113" i="105"/>
  <c r="V137" i="105"/>
  <c r="J136" i="105"/>
  <c r="X77" i="105"/>
  <c r="W77" i="105"/>
  <c r="M43" i="105"/>
  <c r="M12" i="105" s="1"/>
  <c r="V47" i="105"/>
  <c r="W47" i="105" s="1"/>
  <c r="N96" i="105"/>
  <c r="W133" i="105"/>
  <c r="X133" i="105"/>
  <c r="R10" i="105"/>
  <c r="V98" i="105"/>
  <c r="I14" i="105"/>
  <c r="V107" i="105"/>
  <c r="X107" i="105" s="1"/>
  <c r="W110" i="105"/>
  <c r="V114" i="105"/>
  <c r="J15" i="105"/>
  <c r="V25" i="105"/>
  <c r="J57" i="105"/>
  <c r="V57" i="105" s="1"/>
  <c r="X57" i="105" s="1"/>
  <c r="V58" i="105"/>
  <c r="R12" i="105"/>
  <c r="W75" i="105"/>
  <c r="V37" i="105"/>
  <c r="V51" i="105"/>
  <c r="V120" i="105"/>
  <c r="V127" i="105"/>
  <c r="X127" i="105" s="1"/>
  <c r="Q12" i="105"/>
  <c r="L10" i="105"/>
  <c r="J12" i="105"/>
  <c r="I142" i="105"/>
  <c r="V144" i="105"/>
  <c r="V109" i="105"/>
  <c r="I130" i="105"/>
  <c r="X21" i="105"/>
  <c r="W21" i="105"/>
  <c r="X71" i="105"/>
  <c r="W71" i="105"/>
  <c r="V92" i="105"/>
  <c r="T136" i="105"/>
  <c r="T135" i="105" s="1"/>
  <c r="P12" i="105"/>
  <c r="S50" i="105"/>
  <c r="P62" i="105"/>
  <c r="P61" i="105" s="1"/>
  <c r="P50" i="105"/>
  <c r="W70" i="105" l="1"/>
  <c r="L64" i="215"/>
  <c r="J14" i="215"/>
  <c r="K64" i="215"/>
  <c r="L28" i="215"/>
  <c r="K28" i="215"/>
  <c r="N14" i="105"/>
  <c r="R11" i="105"/>
  <c r="V131" i="105"/>
  <c r="X131" i="105" s="1"/>
  <c r="X125" i="105"/>
  <c r="W130" i="105"/>
  <c r="M11" i="105"/>
  <c r="V36" i="105"/>
  <c r="W36" i="105" s="1"/>
  <c r="W102" i="105"/>
  <c r="X119" i="105"/>
  <c r="W52" i="105"/>
  <c r="W54" i="105"/>
  <c r="W139" i="105"/>
  <c r="I11" i="105"/>
  <c r="V96" i="105"/>
  <c r="X96" i="105" s="1"/>
  <c r="U9" i="105"/>
  <c r="V50" i="105"/>
  <c r="X50" i="105" s="1"/>
  <c r="U11" i="105"/>
  <c r="O11" i="105"/>
  <c r="Q11" i="105"/>
  <c r="X126" i="105"/>
  <c r="X142" i="105"/>
  <c r="X130" i="105"/>
  <c r="W131" i="105"/>
  <c r="W142" i="105"/>
  <c r="P11" i="105"/>
  <c r="R9" i="105"/>
  <c r="W143" i="105"/>
  <c r="S11" i="105"/>
  <c r="W121" i="105"/>
  <c r="T9" i="105"/>
  <c r="X132" i="105"/>
  <c r="W132" i="105"/>
  <c r="X144" i="105"/>
  <c r="W144" i="105"/>
  <c r="X58" i="105"/>
  <c r="W58" i="105"/>
  <c r="W114" i="105"/>
  <c r="X114" i="105"/>
  <c r="Q9" i="105"/>
  <c r="J135" i="105"/>
  <c r="V135" i="105" s="1"/>
  <c r="X135" i="105" s="1"/>
  <c r="V136" i="105"/>
  <c r="V62" i="105"/>
  <c r="J61" i="105"/>
  <c r="V61" i="105" s="1"/>
  <c r="J11" i="105"/>
  <c r="W92" i="105"/>
  <c r="X92" i="105"/>
  <c r="W109" i="105"/>
  <c r="X109" i="105"/>
  <c r="V43" i="105"/>
  <c r="S9" i="105"/>
  <c r="X51" i="105"/>
  <c r="W51" i="105"/>
  <c r="W37" i="105"/>
  <c r="X37" i="105"/>
  <c r="X25" i="105"/>
  <c r="W25" i="105"/>
  <c r="I9" i="105"/>
  <c r="N95" i="105"/>
  <c r="N9" i="105" s="1"/>
  <c r="N11" i="105"/>
  <c r="X137" i="105"/>
  <c r="W137" i="105"/>
  <c r="L95" i="105"/>
  <c r="L9" i="105" s="1"/>
  <c r="L11" i="105"/>
  <c r="W57" i="105"/>
  <c r="V88" i="105"/>
  <c r="K85" i="105"/>
  <c r="V85" i="105" s="1"/>
  <c r="K11" i="105"/>
  <c r="P9" i="105"/>
  <c r="T11" i="105"/>
  <c r="W125" i="105"/>
  <c r="W120" i="105"/>
  <c r="X120" i="105"/>
  <c r="W63" i="105"/>
  <c r="X63" i="105"/>
  <c r="W40" i="105"/>
  <c r="X40" i="105"/>
  <c r="V12" i="105"/>
  <c r="W127" i="105"/>
  <c r="O9" i="105"/>
  <c r="V15" i="105"/>
  <c r="J10" i="105"/>
  <c r="V10" i="105" s="1"/>
  <c r="J14" i="105"/>
  <c r="W98" i="105"/>
  <c r="X98" i="105"/>
  <c r="X113" i="105"/>
  <c r="W113" i="105"/>
  <c r="W107" i="105"/>
  <c r="M14" i="105"/>
  <c r="M9" i="105" s="1"/>
  <c r="X112" i="105"/>
  <c r="W112" i="105"/>
  <c r="X89" i="105"/>
  <c r="W89" i="105"/>
  <c r="L14" i="215" l="1"/>
  <c r="K14" i="215"/>
  <c r="X36" i="105"/>
  <c r="W50" i="105"/>
  <c r="W96" i="105"/>
  <c r="W135" i="105"/>
  <c r="V95" i="105"/>
  <c r="X95" i="105" s="1"/>
  <c r="V14" i="105"/>
  <c r="J9" i="105"/>
  <c r="X61" i="105"/>
  <c r="W61" i="105"/>
  <c r="W10" i="105"/>
  <c r="X10" i="105"/>
  <c r="X12" i="105"/>
  <c r="W12" i="105"/>
  <c r="X62" i="105"/>
  <c r="W62" i="105"/>
  <c r="W15" i="105"/>
  <c r="X15" i="105"/>
  <c r="W85" i="105"/>
  <c r="X85" i="105"/>
  <c r="X136" i="105"/>
  <c r="W136" i="105"/>
  <c r="X88" i="105"/>
  <c r="W88" i="105"/>
  <c r="K9" i="105"/>
  <c r="X43" i="105"/>
  <c r="W43" i="105"/>
  <c r="V11" i="105"/>
  <c r="W95" i="105" l="1"/>
  <c r="V9" i="105"/>
  <c r="X11" i="105"/>
  <c r="W11" i="105"/>
  <c r="X14" i="105"/>
  <c r="W14" i="105"/>
  <c r="X9" i="105" l="1"/>
  <c r="W9" i="105"/>
  <c r="L11" i="161" l="1"/>
  <c r="J14" i="162"/>
  <c r="I19" i="191" l="1"/>
  <c r="J19" i="191" l="1"/>
  <c r="L19" i="191" s="1"/>
  <c r="I18" i="191"/>
  <c r="I17" i="191" s="1"/>
  <c r="I13" i="191" s="1"/>
  <c r="I12" i="191" s="1"/>
  <c r="J20" i="197" l="1"/>
  <c r="H19" i="197"/>
  <c r="J19" i="197" l="1"/>
  <c r="H20" i="205"/>
  <c r="L19" i="197"/>
  <c r="J20" i="205" l="1"/>
  <c r="H19" i="205"/>
  <c r="I29" i="198"/>
  <c r="J29" i="198"/>
  <c r="I28" i="198"/>
  <c r="J19" i="205" l="1"/>
  <c r="H20" i="207"/>
  <c r="J29" i="199"/>
  <c r="J28" i="199" s="1"/>
  <c r="J24" i="199" s="1"/>
  <c r="K24" i="199" s="1"/>
  <c r="M25" i="198"/>
  <c r="L19" i="205"/>
  <c r="H24" i="198"/>
  <c r="J20" i="207" l="1"/>
  <c r="H19" i="207"/>
  <c r="J29" i="200"/>
  <c r="J28" i="200" s="1"/>
  <c r="J24" i="200" s="1"/>
  <c r="H13" i="198"/>
  <c r="H9" i="198" s="1"/>
  <c r="H8" i="198" s="1"/>
  <c r="I24" i="198"/>
  <c r="I13" i="198" s="1"/>
  <c r="I9" i="198" s="1"/>
  <c r="I8" i="198" s="1"/>
  <c r="J24" i="198"/>
  <c r="H20" i="209" l="1"/>
  <c r="J19" i="207"/>
  <c r="L19" i="207" s="1"/>
  <c r="J29" i="201"/>
  <c r="K24" i="200"/>
  <c r="J13" i="200"/>
  <c r="J29" i="202"/>
  <c r="J28" i="201"/>
  <c r="J24" i="201" s="1"/>
  <c r="K24" i="198"/>
  <c r="J13" i="198"/>
  <c r="J20" i="209" l="1"/>
  <c r="H19" i="209"/>
  <c r="K24" i="201"/>
  <c r="J13" i="201"/>
  <c r="J29" i="203"/>
  <c r="J28" i="202"/>
  <c r="J24" i="202" s="1"/>
  <c r="K13" i="200"/>
  <c r="J9" i="200"/>
  <c r="J9" i="198"/>
  <c r="K13" i="198"/>
  <c r="J19" i="209" l="1"/>
  <c r="L19" i="209" s="1"/>
  <c r="H20" i="211"/>
  <c r="J28" i="203"/>
  <c r="J24" i="203" s="1"/>
  <c r="K24" i="203" s="1"/>
  <c r="J29" i="204"/>
  <c r="K24" i="202"/>
  <c r="J13" i="202"/>
  <c r="K13" i="201"/>
  <c r="J9" i="201"/>
  <c r="K9" i="200"/>
  <c r="J8" i="200"/>
  <c r="K8" i="200" s="1"/>
  <c r="J8" i="198"/>
  <c r="K8" i="198" s="1"/>
  <c r="K9" i="198"/>
  <c r="H19" i="211" l="1"/>
  <c r="J20" i="211"/>
  <c r="J13" i="203"/>
  <c r="K13" i="203" s="1"/>
  <c r="J28" i="204"/>
  <c r="J24" i="204" s="1"/>
  <c r="K24" i="204" s="1"/>
  <c r="J29" i="206"/>
  <c r="K9" i="201"/>
  <c r="J8" i="201"/>
  <c r="K8" i="201" s="1"/>
  <c r="J9" i="202"/>
  <c r="K13" i="202"/>
  <c r="J15" i="199"/>
  <c r="I16" i="199"/>
  <c r="I15" i="199" s="1"/>
  <c r="H20" i="213" l="1"/>
  <c r="J19" i="211"/>
  <c r="L19" i="211" s="1"/>
  <c r="J13" i="204"/>
  <c r="K13" i="204" s="1"/>
  <c r="J9" i="203"/>
  <c r="J8" i="203" s="1"/>
  <c r="K8" i="203" s="1"/>
  <c r="J29" i="208"/>
  <c r="J28" i="206"/>
  <c r="J24" i="206" s="1"/>
  <c r="J8" i="202"/>
  <c r="K8" i="202" s="1"/>
  <c r="K9" i="202"/>
  <c r="K15" i="199"/>
  <c r="J23" i="195"/>
  <c r="H23" i="194" s="1"/>
  <c r="M19" i="199"/>
  <c r="H14" i="199"/>
  <c r="H13" i="199" s="1"/>
  <c r="H9" i="199" s="1"/>
  <c r="H8" i="199" s="1"/>
  <c r="I20" i="199"/>
  <c r="J18" i="199"/>
  <c r="K18" i="199" s="1"/>
  <c r="J20" i="213" l="1"/>
  <c r="H19" i="213"/>
  <c r="J9" i="204"/>
  <c r="J8" i="204" s="1"/>
  <c r="K8" i="204" s="1"/>
  <c r="K9" i="203"/>
  <c r="K24" i="206"/>
  <c r="J13" i="206"/>
  <c r="J28" i="208"/>
  <c r="J24" i="208" s="1"/>
  <c r="J29" i="210"/>
  <c r="I18" i="199"/>
  <c r="I14" i="199" s="1"/>
  <c r="I13" i="199" s="1"/>
  <c r="I9" i="199" s="1"/>
  <c r="I8" i="199" s="1"/>
  <c r="J21" i="195"/>
  <c r="I21" i="195"/>
  <c r="I17" i="195" s="1"/>
  <c r="I16" i="195" s="1"/>
  <c r="I12" i="195" s="1"/>
  <c r="I11" i="195" s="1"/>
  <c r="J14" i="199"/>
  <c r="H20" i="215" l="1"/>
  <c r="J19" i="213"/>
  <c r="L19" i="213" s="1"/>
  <c r="K9" i="204"/>
  <c r="K24" i="208"/>
  <c r="J13" i="208"/>
  <c r="K13" i="206"/>
  <c r="J9" i="206"/>
  <c r="J28" i="210"/>
  <c r="J24" i="210" s="1"/>
  <c r="J29" i="212"/>
  <c r="J13" i="199"/>
  <c r="K14" i="199"/>
  <c r="H21" i="194"/>
  <c r="H17" i="194" s="1"/>
  <c r="J23" i="194"/>
  <c r="L21" i="195"/>
  <c r="J17" i="195"/>
  <c r="J20" i="215" l="1"/>
  <c r="J19" i="215" s="1"/>
  <c r="L19" i="215" s="1"/>
  <c r="H19" i="215"/>
  <c r="K13" i="208"/>
  <c r="J9" i="208"/>
  <c r="K9" i="206"/>
  <c r="J8" i="206"/>
  <c r="K8" i="206" s="1"/>
  <c r="J29" i="214"/>
  <c r="J28" i="214" s="1"/>
  <c r="J24" i="214" s="1"/>
  <c r="J28" i="212"/>
  <c r="J24" i="212" s="1"/>
  <c r="K24" i="210"/>
  <c r="J13" i="210"/>
  <c r="K17" i="195"/>
  <c r="L17" i="195"/>
  <c r="J16" i="195"/>
  <c r="J21" i="194"/>
  <c r="H23" i="193"/>
  <c r="H16" i="194"/>
  <c r="H12" i="194" s="1"/>
  <c r="H11" i="194" s="1"/>
  <c r="M16" i="194"/>
  <c r="J9" i="199"/>
  <c r="K13" i="199"/>
  <c r="J9" i="210" l="1"/>
  <c r="K13" i="210"/>
  <c r="N24" i="212"/>
  <c r="K24" i="212"/>
  <c r="J13" i="212"/>
  <c r="K9" i="208"/>
  <c r="J8" i="208"/>
  <c r="K8" i="208" s="1"/>
  <c r="N24" i="214"/>
  <c r="K24" i="214"/>
  <c r="J13" i="214"/>
  <c r="K9" i="199"/>
  <c r="J8" i="199"/>
  <c r="K8" i="199" s="1"/>
  <c r="J17" i="194"/>
  <c r="L21" i="194"/>
  <c r="L16" i="195"/>
  <c r="K16" i="195"/>
  <c r="J12" i="195"/>
  <c r="J23" i="193"/>
  <c r="H21" i="193"/>
  <c r="H17" i="193" s="1"/>
  <c r="K13" i="214" l="1"/>
  <c r="J9" i="214"/>
  <c r="J9" i="212"/>
  <c r="K13" i="212"/>
  <c r="K9" i="210"/>
  <c r="J8" i="210"/>
  <c r="K8" i="210" s="1"/>
  <c r="J11" i="195"/>
  <c r="L12" i="195"/>
  <c r="K12" i="195"/>
  <c r="K17" i="194"/>
  <c r="L17" i="194"/>
  <c r="J16" i="194"/>
  <c r="J21" i="193"/>
  <c r="H24" i="191"/>
  <c r="M16" i="193"/>
  <c r="H16" i="193"/>
  <c r="H12" i="193" s="1"/>
  <c r="H11" i="193" s="1"/>
  <c r="K9" i="212" l="1"/>
  <c r="J8" i="212"/>
  <c r="K8" i="212" s="1"/>
  <c r="K9" i="214"/>
  <c r="J8" i="214"/>
  <c r="K8" i="214" s="1"/>
  <c r="M10" i="214"/>
  <c r="H22" i="191"/>
  <c r="H18" i="191" s="1"/>
  <c r="J24" i="191"/>
  <c r="K16" i="194"/>
  <c r="J12" i="194"/>
  <c r="L16" i="194"/>
  <c r="L21" i="193"/>
  <c r="J17" i="193"/>
  <c r="L11" i="195"/>
  <c r="K11" i="195"/>
  <c r="L17" i="193" l="1"/>
  <c r="K17" i="193"/>
  <c r="J16" i="193"/>
  <c r="H24" i="197"/>
  <c r="J22" i="191"/>
  <c r="K12" i="194"/>
  <c r="J11" i="194"/>
  <c r="L12" i="194"/>
  <c r="M17" i="191"/>
  <c r="H17" i="191"/>
  <c r="H13" i="191" s="1"/>
  <c r="H12" i="191" s="1"/>
  <c r="L11" i="194" l="1"/>
  <c r="K11" i="194"/>
  <c r="J24" i="197"/>
  <c r="H22" i="197"/>
  <c r="H18" i="197" s="1"/>
  <c r="L16" i="193"/>
  <c r="J12" i="193"/>
  <c r="K16" i="193"/>
  <c r="L22" i="191"/>
  <c r="J18" i="191"/>
  <c r="J17" i="191" s="1"/>
  <c r="N20" i="202" s="1"/>
  <c r="J22" i="197" l="1"/>
  <c r="J18" i="197" s="1"/>
  <c r="H24" i="205"/>
  <c r="H17" i="197"/>
  <c r="H13" i="197" s="1"/>
  <c r="H12" i="197" s="1"/>
  <c r="M17" i="197"/>
  <c r="L12" i="193"/>
  <c r="K12" i="193"/>
  <c r="J11" i="193"/>
  <c r="K18" i="191"/>
  <c r="L18" i="191"/>
  <c r="L22" i="197" l="1"/>
  <c r="J24" i="205"/>
  <c r="H22" i="205"/>
  <c r="H18" i="205" s="1"/>
  <c r="K11" i="193"/>
  <c r="L11" i="193"/>
  <c r="K17" i="191"/>
  <c r="L17" i="191"/>
  <c r="J13" i="191"/>
  <c r="L18" i="197"/>
  <c r="K18" i="197"/>
  <c r="J17" i="197"/>
  <c r="J22" i="205" l="1"/>
  <c r="J18" i="205" s="1"/>
  <c r="H24" i="207"/>
  <c r="M17" i="205"/>
  <c r="H17" i="205"/>
  <c r="H13" i="205" s="1"/>
  <c r="H12" i="205" s="1"/>
  <c r="L22" i="205"/>
  <c r="K17" i="197"/>
  <c r="J13" i="197"/>
  <c r="L17" i="197"/>
  <c r="J12" i="191"/>
  <c r="L13" i="191"/>
  <c r="K13" i="191"/>
  <c r="J24" i="207" l="1"/>
  <c r="H22" i="207"/>
  <c r="H18" i="207" s="1"/>
  <c r="K18" i="205"/>
  <c r="L18" i="205"/>
  <c r="J17" i="205"/>
  <c r="K12" i="191"/>
  <c r="L12" i="191"/>
  <c r="J12" i="197"/>
  <c r="L13" i="197"/>
  <c r="K13" i="197"/>
  <c r="J22" i="207" l="1"/>
  <c r="J18" i="207" s="1"/>
  <c r="H24" i="209"/>
  <c r="H17" i="207"/>
  <c r="H13" i="207" s="1"/>
  <c r="H12" i="207" s="1"/>
  <c r="M17" i="207"/>
  <c r="J13" i="205"/>
  <c r="L17" i="205"/>
  <c r="K17" i="205"/>
  <c r="L12" i="197"/>
  <c r="K12" i="197"/>
  <c r="L22" i="207" l="1"/>
  <c r="J24" i="209"/>
  <c r="H22" i="209"/>
  <c r="H18" i="209" s="1"/>
  <c r="K18" i="207"/>
  <c r="J17" i="207"/>
  <c r="L18" i="207"/>
  <c r="K13" i="205"/>
  <c r="L13" i="205"/>
  <c r="J12" i="205"/>
  <c r="M17" i="209" l="1"/>
  <c r="H17" i="209"/>
  <c r="H13" i="209" s="1"/>
  <c r="H12" i="209" s="1"/>
  <c r="H24" i="211"/>
  <c r="J22" i="209"/>
  <c r="J13" i="207"/>
  <c r="K17" i="207"/>
  <c r="L17" i="207"/>
  <c r="L12" i="205"/>
  <c r="K12" i="205"/>
  <c r="L22" i="209" l="1"/>
  <c r="J18" i="209"/>
  <c r="J24" i="211"/>
  <c r="H22" i="211"/>
  <c r="H18" i="211" s="1"/>
  <c r="L13" i="207"/>
  <c r="K13" i="207"/>
  <c r="J12" i="207"/>
  <c r="H24" i="213" l="1"/>
  <c r="J22" i="211"/>
  <c r="L18" i="209"/>
  <c r="K18" i="209"/>
  <c r="J17" i="209"/>
  <c r="M17" i="211"/>
  <c r="H17" i="211"/>
  <c r="H13" i="211" s="1"/>
  <c r="H12" i="211" s="1"/>
  <c r="L12" i="207"/>
  <c r="K12" i="207"/>
  <c r="J18" i="211" l="1"/>
  <c r="L22" i="211"/>
  <c r="J13" i="209"/>
  <c r="K17" i="209"/>
  <c r="L17" i="209"/>
  <c r="J24" i="213"/>
  <c r="H22" i="213"/>
  <c r="H18" i="213" s="1"/>
  <c r="L13" i="209" l="1"/>
  <c r="J12" i="209"/>
  <c r="K13" i="209"/>
  <c r="H17" i="213"/>
  <c r="H13" i="213" s="1"/>
  <c r="H12" i="213" s="1"/>
  <c r="M17" i="213"/>
  <c r="H24" i="215"/>
  <c r="J22" i="213"/>
  <c r="K18" i="211"/>
  <c r="L18" i="211"/>
  <c r="J17" i="211"/>
  <c r="J18" i="213" l="1"/>
  <c r="L22" i="213"/>
  <c r="K17" i="211"/>
  <c r="J13" i="211"/>
  <c r="L17" i="211"/>
  <c r="J24" i="215"/>
  <c r="J22" i="215" s="1"/>
  <c r="H22" i="215"/>
  <c r="H18" i="215" s="1"/>
  <c r="L12" i="209"/>
  <c r="K12" i="209"/>
  <c r="M17" i="215" l="1"/>
  <c r="H17" i="215"/>
  <c r="H13" i="215" s="1"/>
  <c r="H12" i="215" s="1"/>
  <c r="K13" i="211"/>
  <c r="L13" i="211"/>
  <c r="J12" i="211"/>
  <c r="J18" i="215"/>
  <c r="L22" i="215"/>
  <c r="K18" i="213"/>
  <c r="L18" i="213"/>
  <c r="J17" i="213"/>
  <c r="K12" i="211" l="1"/>
  <c r="L12" i="211"/>
  <c r="L17" i="213"/>
  <c r="J13" i="213"/>
  <c r="K17" i="213"/>
  <c r="L18" i="215"/>
  <c r="K18" i="215"/>
  <c r="J17" i="215"/>
  <c r="J12" i="213" l="1"/>
  <c r="L13" i="213"/>
  <c r="K13" i="213"/>
  <c r="K17" i="215"/>
  <c r="L17" i="215"/>
  <c r="J13" i="215"/>
  <c r="L13" i="215" l="1"/>
  <c r="K13" i="215"/>
  <c r="J12" i="215"/>
  <c r="M14" i="215"/>
  <c r="K12" i="213"/>
  <c r="L12" i="213"/>
  <c r="K12" i="215" l="1"/>
  <c r="L12" i="215"/>
</calcChain>
</file>

<file path=xl/sharedStrings.xml><?xml version="1.0" encoding="utf-8"?>
<sst xmlns="http://schemas.openxmlformats.org/spreadsheetml/2006/main" count="4255" uniqueCount="338">
  <si>
    <t>URAIAN</t>
  </si>
  <si>
    <t>JANUARI</t>
  </si>
  <si>
    <t>APRIL</t>
  </si>
  <si>
    <t>MEI</t>
  </si>
  <si>
    <t>JUNI</t>
  </si>
  <si>
    <t>JULI</t>
  </si>
  <si>
    <t>ANGGARAN</t>
  </si>
  <si>
    <t>JUMLAH</t>
  </si>
  <si>
    <t>3</t>
  </si>
  <si>
    <t>4</t>
  </si>
  <si>
    <t>MARET</t>
  </si>
  <si>
    <t>SISA</t>
  </si>
  <si>
    <t>PEBRUARI</t>
  </si>
  <si>
    <t>AGUS</t>
  </si>
  <si>
    <t>SEP</t>
  </si>
  <si>
    <t>OKT</t>
  </si>
  <si>
    <t>NOP</t>
  </si>
  <si>
    <t>DES</t>
  </si>
  <si>
    <t>KABUPATEN BULUKUMBA UNTUK TAHUN 2017</t>
  </si>
  <si>
    <t>BULAN JANUARI - DESEMBER 2017</t>
  </si>
  <si>
    <t>PRESENTASE</t>
  </si>
  <si>
    <t>KABID PENETAPAN DAN KEBERATAN</t>
  </si>
  <si>
    <t>AMBO TENRI AJENG,SE.MM</t>
  </si>
  <si>
    <t>Nip:19651221 198611 1 002</t>
  </si>
  <si>
    <t>KASUBID PEMBUKUAN DAN PELAPORAN</t>
  </si>
  <si>
    <t>BADAN PENDAPATAN DAERAH</t>
  </si>
  <si>
    <t>PENDAPATAN PAJAK DAERAH</t>
  </si>
  <si>
    <t>HASIL RETRIBUSI DAERAH</t>
  </si>
  <si>
    <t>LAIN-LAIN PAD</t>
  </si>
  <si>
    <t>DINAS KESEHATAN</t>
  </si>
  <si>
    <t>RSUD</t>
  </si>
  <si>
    <t>DINAS PARIWISATA</t>
  </si>
  <si>
    <t>DINAS LINGKUNGAN HIDUP DAN KEHUTANAN</t>
  </si>
  <si>
    <t>DINAS PERHUBUNGAN</t>
  </si>
  <si>
    <t>DINAS PERIKANAN</t>
  </si>
  <si>
    <t>Retribusi Pemakaian Kekayaan Daerah Kendaraan Bermotor</t>
  </si>
  <si>
    <t>Retribusi Tempat Pelelangan Ikan</t>
  </si>
  <si>
    <t>Retribusi Tempat Jasa Pelanggan Serta Fasilitas Lainnya Yang disediakan Di tempat pelanggan</t>
  </si>
  <si>
    <t>DINAS PENANAMAN MODAL DAN PELAYANAN TERPADU SATU PINTU</t>
  </si>
  <si>
    <t>Retribusi Izin Gangguan Tempat Usaha/Kegiatan Kepada Orang Pribadi</t>
  </si>
  <si>
    <t>Retribusi Izin Gangguan Tempat Usaha/Kegiatan Kepada Badan</t>
  </si>
  <si>
    <t>DINAS KOMUNIKASI DAN INFORMATIKA</t>
  </si>
  <si>
    <t>DINAS PETERNAKAN DAN KESEHATAN HEWAN</t>
  </si>
  <si>
    <t>DINAS PEKERJAAN UMUM DAN PENATAAN RUANG</t>
  </si>
  <si>
    <t>AKADEMI KEPERAWATAN</t>
  </si>
  <si>
    <t>PENDAPATAN ASLI DAERAH</t>
  </si>
  <si>
    <t>Retribusi Pemakaian Kekayaan Daerah/K.Bilas</t>
  </si>
  <si>
    <t>Retribusi Tempat Penginapan Mess 1 dan II</t>
  </si>
  <si>
    <t>Retribusi Tempat Penginapan Villa 10</t>
  </si>
  <si>
    <t>Retribusi Tempat Villa Pesenggerahan Tanete</t>
  </si>
  <si>
    <t>Retribusi Bira Dewasa</t>
  </si>
  <si>
    <t>Retribusi Bira Anak anak</t>
  </si>
  <si>
    <t>Retribusi Bira Manca Negara</t>
  </si>
  <si>
    <t>Retribusi Makam Dato Tiro</t>
  </si>
  <si>
    <t>Retribusi Permandian Hila-Hila</t>
  </si>
  <si>
    <t>Retribusi Pua Janggo Dewasa</t>
  </si>
  <si>
    <t xml:space="preserve">Retribusi Pua Janggo Anak Anak </t>
  </si>
  <si>
    <t>Retribusi Pua Janggo Manca Negara</t>
  </si>
  <si>
    <t>Retribusi Lolisang</t>
  </si>
  <si>
    <t>Retribusi Pantai Samboang</t>
  </si>
  <si>
    <t>Ret.Pelayanan Persampahan/Kebersihan</t>
  </si>
  <si>
    <t>Ret. Pelayanan parkir tepi jalan umum</t>
  </si>
  <si>
    <t>Ret. Pengujian Kendaraan Bermotor</t>
  </si>
  <si>
    <t>Ret. Pelayanan Terminal-Tempat Parkir</t>
  </si>
  <si>
    <t>Ret. Terminal-Tempat Kegiatan</t>
  </si>
  <si>
    <t>Ret. Terminal-Fasilitas Lainnya Di Lingkungan Terminal</t>
  </si>
  <si>
    <t>Ret. Pelayanan Ke Pelabuhan</t>
  </si>
  <si>
    <t>Ret. Pemberian Izin Trayek kepada Orang Pribadi</t>
  </si>
  <si>
    <t>Sewa Mobil</t>
  </si>
  <si>
    <t>Retribusi Pel.Rumah Potong Hewan (RPH)</t>
  </si>
  <si>
    <t>Retribusi Pelayanan Persampahan/Kebersihan</t>
  </si>
  <si>
    <t>Retribusi Pemakaian Kekayaan Daerah Kendaraan bermotor</t>
  </si>
  <si>
    <t>Pajak Hotel Melati Tiga</t>
  </si>
  <si>
    <t>-</t>
  </si>
  <si>
    <t>Losmen/Penginapan/Pesanggrahan/Hotel/Rumah kos</t>
  </si>
  <si>
    <t>Wisma pariwisata</t>
  </si>
  <si>
    <t>Restoran</t>
  </si>
  <si>
    <t>Rumah Makan</t>
  </si>
  <si>
    <t>Café</t>
  </si>
  <si>
    <t>Pergelaran Kesenian/ Music/Tari/Busana</t>
  </si>
  <si>
    <t>Pameran</t>
  </si>
  <si>
    <t>Balap Kendaraan Bermotor</t>
  </si>
  <si>
    <t>Reklame</t>
  </si>
  <si>
    <t>Pajak Penerangan Jalan</t>
  </si>
  <si>
    <t>Pajak Mineral Bukan Logam dan Lainnya</t>
  </si>
  <si>
    <t>Pajak Parkir</t>
  </si>
  <si>
    <t>Pajak Air Bawah Tanah</t>
  </si>
  <si>
    <t>Pajak Sarang Burung Walet</t>
  </si>
  <si>
    <t>Pajak Bumi dan Bangunan sektor Perkotaan</t>
  </si>
  <si>
    <t>Pajak Bea Perolehan Hak Atas Tanah Dan Bangunan (BPHTB)</t>
  </si>
  <si>
    <t>Retribusi Jasa Umum</t>
  </si>
  <si>
    <t>Pelayanan Persampahan/ Kebersihan</t>
  </si>
  <si>
    <t>Pelayanan Pasar</t>
  </si>
  <si>
    <t>Retribusi Jasa Usaha</t>
  </si>
  <si>
    <t>Retribusi Tempat Khusus Parkir</t>
  </si>
  <si>
    <t xml:space="preserve">Sewa Sebagian Tanah /Bangunan </t>
  </si>
  <si>
    <t>Piutang Cicilan Kios</t>
  </si>
  <si>
    <t>Piutang PBB - P2</t>
  </si>
  <si>
    <t>Tunggakan Pajak</t>
  </si>
  <si>
    <t>Biaya Pembayaran Listrik PKL</t>
  </si>
  <si>
    <t>Retribusi Pelayanan Kesehatan</t>
  </si>
  <si>
    <t>Dana Kapitasi JKN</t>
  </si>
  <si>
    <t>BLUD</t>
  </si>
  <si>
    <t>Retribusi Pelayanan Penguburan dan Pemakaman</t>
  </si>
  <si>
    <t>Retribusi Jasa Tertentu</t>
  </si>
  <si>
    <t>Retribusi Izin Tertentu</t>
  </si>
  <si>
    <t>Retribusi Pemanfaatan Ruang Untuk Menara Telekomunikasi</t>
  </si>
  <si>
    <t>Retribusi Pemakaian Kekayaan daerah - Penyewaan Tanah dan Bangunan</t>
  </si>
  <si>
    <t>Retribusi Tempat Rekreasi &amp; Olahraga</t>
  </si>
  <si>
    <t>Retribusi Perizinan Tertentu</t>
  </si>
  <si>
    <t>Retribusi Izin Trayek</t>
  </si>
  <si>
    <t>Retribusi Izin Mendirikan Bangunan (IMB)</t>
  </si>
  <si>
    <t xml:space="preserve">              Nip: 19620906 198303 1 016</t>
  </si>
  <si>
    <t>REALISASI S/D BULAN INI</t>
  </si>
  <si>
    <t>REKONSILIASI REALISASI PAD KABUPATEN BULUKUMBA</t>
  </si>
  <si>
    <t>Pajak Bea Perolehan Hak Atas Tanah dan Bangunan (BPHTB)</t>
  </si>
  <si>
    <t>RETRIBUSI DAERAH</t>
  </si>
  <si>
    <t>- reklame tetap</t>
  </si>
  <si>
    <t>- reklame insidentil</t>
  </si>
  <si>
    <t>Bendahara Penerimaan</t>
  </si>
  <si>
    <t>Kasubid Akuntansi Penerimaan BPKD</t>
  </si>
  <si>
    <t>Nip: 19860313 200902 2 005</t>
  </si>
  <si>
    <t>TIM EVALUATOR</t>
  </si>
  <si>
    <t>TTD/PARAF</t>
  </si>
  <si>
    <t>: …………………………..</t>
  </si>
  <si>
    <r>
      <rPr>
        <b/>
        <sz val="10"/>
        <color indexed="8"/>
        <rFont val="Arial"/>
        <family val="2"/>
      </rPr>
      <t xml:space="preserve">  </t>
    </r>
    <r>
      <rPr>
        <b/>
        <u/>
        <sz val="10"/>
        <color indexed="8"/>
        <rFont val="Arial"/>
        <family val="2"/>
      </rPr>
      <t>NASRUDDIN,SE</t>
    </r>
  </si>
  <si>
    <t>BULD</t>
  </si>
  <si>
    <t>Jasa Giro</t>
  </si>
  <si>
    <t>PAJAK DAERAH</t>
  </si>
  <si>
    <t>LAIN-LAIN PAD YANG SAH</t>
  </si>
  <si>
    <t>LAPORAN REALISASI PENERIMAAN PAD</t>
  </si>
  <si>
    <t>Retribusi Khusu Parkir Mobil</t>
  </si>
  <si>
    <t>Retribusi Khusu Parkir Motor</t>
  </si>
  <si>
    <t>Retribusi Pemakaian Kekayaan Daerah- Kendaraan Bermotor</t>
  </si>
  <si>
    <t>-Tunggakan Pajak Penginapan</t>
  </si>
  <si>
    <t>-Tunggakan Pajak Wisma</t>
  </si>
  <si>
    <t>-Tunggakan Pajak  Parkir</t>
  </si>
  <si>
    <t>-Tunggakan Pajak Hiburan</t>
  </si>
  <si>
    <t>-Tunggakan Pajak Rumah Makan</t>
  </si>
  <si>
    <t>-Tunggakan Pajak Bawah Air Bawah Tanah</t>
  </si>
  <si>
    <t>-Tunggakan Pajak Katering</t>
  </si>
  <si>
    <t>-Tunggakan Pajak Hotel</t>
  </si>
  <si>
    <t xml:space="preserve">                                                                      Nip : 19730416 200901 2 001</t>
  </si>
  <si>
    <t>68723000+138012526</t>
  </si>
  <si>
    <t>KETERANGAN</t>
  </si>
  <si>
    <t xml:space="preserve">                    </t>
  </si>
  <si>
    <t>KODE REKENING</t>
  </si>
  <si>
    <t>Penerimaan Piutang Pajak Hotel Melati Tiga</t>
  </si>
  <si>
    <t>Penerimaan Piutang Losmen/Rumah/Penginapan/Pesanggraha/Hotel/Rumah Kos</t>
  </si>
  <si>
    <t>Penerimaan Pajak Hotel Melati Tiga</t>
  </si>
  <si>
    <t>Penerimaan Pajak Losmen/Rumah/Penginapan/Pesanggraha/Hotel/Rumah Kos</t>
  </si>
  <si>
    <t>Penerimaan Pajak Wisma Pariwisata</t>
  </si>
  <si>
    <t>1. Ulpiana Basri,SE</t>
  </si>
  <si>
    <t>2. …………………….</t>
  </si>
  <si>
    <t>ANDI ARFAN</t>
  </si>
  <si>
    <t>Nip : 19860405 201001 1 014</t>
  </si>
  <si>
    <t>PERSENTASE (%)</t>
  </si>
  <si>
    <t>Pajak Hotel</t>
  </si>
  <si>
    <t>4.1</t>
  </si>
  <si>
    <t>Pajak Restoran</t>
  </si>
  <si>
    <t>Pajak Hiburan</t>
  </si>
  <si>
    <t>Pajak Reklame</t>
  </si>
  <si>
    <t>Pajak Penerangan Jalan Sumber Lain (PPJ)</t>
  </si>
  <si>
    <t>Penerimaan Pajak Parkir</t>
  </si>
  <si>
    <t xml:space="preserve">BADAN PENGELOLAAN KEUANGAN DAN PENDAPATAN DAERAH </t>
  </si>
  <si>
    <t>Kasubag Keuangan</t>
  </si>
  <si>
    <t>Dra. A. NUR AIDAH RAUF</t>
  </si>
  <si>
    <t>Nip : 19700219 198903 2 004</t>
  </si>
  <si>
    <t>4.1.01</t>
  </si>
  <si>
    <t>4.1.02</t>
  </si>
  <si>
    <t>4.1.1.06</t>
  </si>
  <si>
    <t>4.1.01.06.01</t>
  </si>
  <si>
    <t>Pajak Losmen</t>
  </si>
  <si>
    <t>4.1.01.06.03</t>
  </si>
  <si>
    <t>4.1.01.06.05</t>
  </si>
  <si>
    <t xml:space="preserve">Pajak Hotel </t>
  </si>
  <si>
    <t>Pajak Wisma Pariwisata</t>
  </si>
  <si>
    <t>4.1.01.07</t>
  </si>
  <si>
    <t>4.1.01.07.01</t>
  </si>
  <si>
    <t>Pajak Restoran dan Sejenisnya</t>
  </si>
  <si>
    <t>Penerimaan Pajak Restoran dan Sejenisnya</t>
  </si>
  <si>
    <t>4.1.01.07.02</t>
  </si>
  <si>
    <t>Pajak Rumah Makan dan Sejenisnya</t>
  </si>
  <si>
    <t>Penerimaan Pajak Rumah Makan dan Sejenisnya</t>
  </si>
  <si>
    <t>4.1.01.07.03</t>
  </si>
  <si>
    <t>Pajak Kafetaria dan Sejenisnya</t>
  </si>
  <si>
    <t>Penerimaan Pajak Kafetaria dan Sejenisnya</t>
  </si>
  <si>
    <t>Pajak Jasa Boga/Catering dan Sejenisnya</t>
  </si>
  <si>
    <t>4.1.01.07.07</t>
  </si>
  <si>
    <t>4.1.01.08</t>
  </si>
  <si>
    <t>Pajak Diskotik, Karaoke, Club Malam, dan Sejenisnya</t>
  </si>
  <si>
    <t>4.1.01.08.05</t>
  </si>
  <si>
    <t>Penerimaan Pajak Diskotik, Karaoke, Club Malam, dan Sejenisnya</t>
  </si>
  <si>
    <t>4.1.01.09</t>
  </si>
  <si>
    <t>Pajak Reklame Papan/BillBoard/Videotron/Megatron</t>
  </si>
  <si>
    <t>4.1.01.09.01</t>
  </si>
  <si>
    <t>4.1.01.09.02</t>
  </si>
  <si>
    <t>Pajak Reklame Kain</t>
  </si>
  <si>
    <t>4.1.01.10</t>
  </si>
  <si>
    <t>4.1.01.11</t>
  </si>
  <si>
    <t>Pajak Air Tanah</t>
  </si>
  <si>
    <t>Penerimaan Pajak Air Tanah</t>
  </si>
  <si>
    <t>4.1.01.12</t>
  </si>
  <si>
    <t>4.1.01.13</t>
  </si>
  <si>
    <t>4.1.01.14</t>
  </si>
  <si>
    <t>Pajak Bumi dan Bangunan Perkotaan dan Perdesaan (PBB-P2)</t>
  </si>
  <si>
    <t>4.1.01.15</t>
  </si>
  <si>
    <t>Penerimaan Pokok PBB-P2</t>
  </si>
  <si>
    <t>Penerimaan Piutang PBB-P2</t>
  </si>
  <si>
    <t>4.1.01.16</t>
  </si>
  <si>
    <t>1.1.02.02</t>
  </si>
  <si>
    <t>1.1.02.02.01</t>
  </si>
  <si>
    <t xml:space="preserve">Retribusi Pemakaian Kekayaan Daerah </t>
  </si>
  <si>
    <t xml:space="preserve">Penerimaan Retribusi Penyewaan Tanah dan Bangunan </t>
  </si>
  <si>
    <t>4.1.04</t>
  </si>
  <si>
    <t>4.1.04.12.15</t>
  </si>
  <si>
    <t>4.1.04.12</t>
  </si>
  <si>
    <t>Pendapatan Denda Pajak Daerah</t>
  </si>
  <si>
    <t>Penerimaan Denda Pajak Bumi dan Bangunan Perdesaan dan Perkotaan (PBB-P2)</t>
  </si>
  <si>
    <t>REALISASI BENDAHARA PENERIMAAN BULAN INI</t>
  </si>
  <si>
    <t>REALISASI SUB.BIDANG  AKUNTANSI PENERIMAAN BPKPD BULAN INI</t>
  </si>
  <si>
    <t xml:space="preserve">TARGET POKOK </t>
  </si>
  <si>
    <t>PEMERINTAH KABUPATEN BULUKUMBA</t>
  </si>
  <si>
    <t>A. SUFARDIMAN,.SH.M.Si</t>
  </si>
  <si>
    <t>NIP. 19730215 200003 1 005</t>
  </si>
  <si>
    <t>Permainan anak-anak (Odong-odong &amp; Istana Balon)</t>
  </si>
  <si>
    <t>Pajak Mineral Bukan Logam dan Batuan Lainnya</t>
  </si>
  <si>
    <t>Penerimaan Piutang Pajak Mineral Bukan Logam dan Batuan Lainnya</t>
  </si>
  <si>
    <t>Penerimaan Pajak Mineral Bukan Logam dan Batuan Lainnya</t>
  </si>
  <si>
    <t>Penerimaan Pendapatan Lain-lain</t>
  </si>
  <si>
    <t>LAPORAN PERTANGGUNGJAWABAN</t>
  </si>
  <si>
    <t>BENDAHARA PENERIMAAN / BENDAHARA PENERIMAAN PEMBANTU</t>
  </si>
  <si>
    <t>A.</t>
  </si>
  <si>
    <t>Penerimaan</t>
  </si>
  <si>
    <t xml:space="preserve">Rp. </t>
  </si>
  <si>
    <t>1. Tunai melalui bendahara penerimaan</t>
  </si>
  <si>
    <t>2. Tunai melalui bendahara penerimaan pembantu</t>
  </si>
  <si>
    <t>3. Melalui ke rekening bendahara penerimaan</t>
  </si>
  <si>
    <t>4. Melalui ke rekening kas umum daerah</t>
  </si>
  <si>
    <t xml:space="preserve">B. </t>
  </si>
  <si>
    <t>Jumlah penerimaan yang harus disetorkan (A1+A2+A3)</t>
  </si>
  <si>
    <t>C.</t>
  </si>
  <si>
    <t>Jumlah penyetoran</t>
  </si>
  <si>
    <t>D.</t>
  </si>
  <si>
    <t>Saldo Kas di Bendahara</t>
  </si>
  <si>
    <t>1. Bendahara Penerimaan</t>
  </si>
  <si>
    <t>2. Bendahara Penerimaan Pembantu</t>
  </si>
  <si>
    <t>3. Bendahara Penerimaan Pembantu</t>
  </si>
  <si>
    <t>dst….</t>
  </si>
  <si>
    <t>Disetujui Oleh,</t>
  </si>
  <si>
    <t>Disiapkan oleh,</t>
  </si>
  <si>
    <t>Pengguna Anggaran/</t>
  </si>
  <si>
    <t>Bendahara Penerimaan/</t>
  </si>
  <si>
    <t>Kuasa Pengguna Anngaran</t>
  </si>
  <si>
    <t>Bendahara Penerimaan Pembantu</t>
  </si>
  <si>
    <t>REKONSILIASI PENERIMAAN</t>
  </si>
  <si>
    <t>TAHUN ANGGARAN 2022</t>
  </si>
  <si>
    <t>Pendapatan Daerah berdasarkan LPJ Bendahara Penerimaan</t>
  </si>
  <si>
    <t>Rp.</t>
  </si>
  <si>
    <t>Transaksi-transaksi pendapatan yang diterima oleh BUD tetapi tidak tercatat oleh buku Bendahara Penerimaan / Bendahara Penerimaan Pembantu</t>
  </si>
  <si>
    <t>a.</t>
  </si>
  <si>
    <t>………………</t>
  </si>
  <si>
    <t>b.</t>
  </si>
  <si>
    <t>……………….</t>
  </si>
  <si>
    <t xml:space="preserve">c. </t>
  </si>
  <si>
    <t>dst</t>
  </si>
  <si>
    <t>Total</t>
  </si>
  <si>
    <t>Erorr / Kesalahan Pencatatan Penerimaan</t>
  </si>
  <si>
    <t>…….…..</t>
  </si>
  <si>
    <t>…………</t>
  </si>
  <si>
    <t>c.</t>
  </si>
  <si>
    <t>Dst</t>
  </si>
  <si>
    <t>SKPD         :  BADAN PENGELOLAAN KEUANGAN DAN PENDAPATAN DAERAH</t>
  </si>
  <si>
    <t>PERIODE  :  2022</t>
  </si>
  <si>
    <t>(BADAN PENGELOLAAN KEUANGAN DAN PENDAPATAN DAERAH)</t>
  </si>
  <si>
    <t>Penerimaan Piutang Permainan anak-anak (Odong-odong &amp; Istana Balon)</t>
  </si>
  <si>
    <t xml:space="preserve"> </t>
  </si>
  <si>
    <t>BULAN JANUARI 2023</t>
  </si>
  <si>
    <t>Bulukumba, 31 Januari 2023</t>
  </si>
  <si>
    <t>rek.53785</t>
  </si>
  <si>
    <t>rek.53777</t>
  </si>
  <si>
    <t>Selisih Input Loket PBB-Rekening Koran</t>
  </si>
  <si>
    <t>Bulukumba, 28 Februari 2023</t>
  </si>
  <si>
    <t>Bulukumba, 31 Maret 2023</t>
  </si>
  <si>
    <t>1.494.690.225,00</t>
  </si>
  <si>
    <t>Bulukumba, 28 April 2023</t>
  </si>
  <si>
    <t>LEBIH/(KURANG)</t>
  </si>
  <si>
    <t>TAHUN ANGGARAN 2023</t>
  </si>
  <si>
    <t>PENGGUNA ANGGARAN</t>
  </si>
  <si>
    <t>S/D BULAN LALU</t>
  </si>
  <si>
    <t>BULAN INI</t>
  </si>
  <si>
    <t xml:space="preserve"> S/D BULAN INI</t>
  </si>
  <si>
    <t>JUMLAH REALISASI (Rp.)</t>
  </si>
  <si>
    <t>(Rp.)</t>
  </si>
  <si>
    <t>PAGU ANGGARAN</t>
  </si>
  <si>
    <t>(%)</t>
  </si>
  <si>
    <t>7 = 6-3</t>
  </si>
  <si>
    <t>8 = 6:3</t>
  </si>
  <si>
    <t>PERIODE : 1 JANUARI 2023 S/D 31 JANUARI 2023</t>
  </si>
  <si>
    <t xml:space="preserve">LAPORAN REALISASI ANGGARAN PAD BADAN PENGELOLAAN KEUANGAN DAN PENDAPATAN DAERAH </t>
  </si>
  <si>
    <t>PERIODE : 1 JANUARI 2023 S/D 28 FEBRUARI 2023</t>
  </si>
  <si>
    <t>PERIODE : 1 JANUARI 2023 S/D 31 MARET2023</t>
  </si>
  <si>
    <t>PERIODE : 1 JANUARI 2023 S/D 30 APRIL 2023</t>
  </si>
  <si>
    <t xml:space="preserve">LAPORAN REALISASI ANGGARAN PENDAPATAN  </t>
  </si>
  <si>
    <t>BADAN PENGELOLAAN KEUANGAN DAN PENDAPATAN DAERAH</t>
  </si>
  <si>
    <t>SPJ</t>
  </si>
  <si>
    <t>REGIS</t>
  </si>
  <si>
    <t>BULAN FEBRUARI 2023</t>
  </si>
  <si>
    <t>BULAN MARET 2023</t>
  </si>
  <si>
    <t>BULAN APRIL 2023</t>
  </si>
  <si>
    <t>BULAN MEI 2023</t>
  </si>
  <si>
    <t>Bulukumba, 31 Mei 2023</t>
  </si>
  <si>
    <t>BULAN JUNI 2023</t>
  </si>
  <si>
    <t>PERIODE : 1 MEI 2023 S/D 31 MEI 2023</t>
  </si>
  <si>
    <t>Bulukumba, 30 Juni 2023</t>
  </si>
  <si>
    <t>PERIODE : 1 JUNI 2023 S/D 30 JUNI 2023</t>
  </si>
  <si>
    <t>BULAN JULI 2023</t>
  </si>
  <si>
    <t>PERIODE : 1 JULI 2023 S/D 30 JULI 2023</t>
  </si>
  <si>
    <t>BULAN AGUSTUS 2023</t>
  </si>
  <si>
    <t>Bulukumba, 31 Juli 2023</t>
  </si>
  <si>
    <t>Bulukumba,  31  Agustus 2023</t>
  </si>
  <si>
    <t>BULAN SEPTEMBER 2023</t>
  </si>
  <si>
    <t>PERIODE : 1 AGUSTUS 2023 S/D 31 AGUSTUS 2023</t>
  </si>
  <si>
    <t>PBB</t>
  </si>
  <si>
    <t>BPHTB</t>
  </si>
  <si>
    <t>BULAN OKTOBER 2023</t>
  </si>
  <si>
    <t>Bulukumba, 31 Oktober 2023</t>
  </si>
  <si>
    <t>PERIODE : 2 JANUARI 2023 S/D 31 OKTOBER 2023</t>
  </si>
  <si>
    <t>BULAN NOVEMBER 2023</t>
  </si>
  <si>
    <t>Bulukumba, 30 November 2023</t>
  </si>
  <si>
    <t>PERIODE : 2 JANUARI 2023 S/D 30 NOVEMBER 2023</t>
  </si>
  <si>
    <t>1des</t>
  </si>
  <si>
    <t>BULAN DESEMBER 2023</t>
  </si>
  <si>
    <t>2022</t>
  </si>
  <si>
    <t>Bulukumba, 29 September 2023</t>
  </si>
  <si>
    <t>PERIODE : 1 SEPTEMBER 2023 S/D 29 SEPTEMBER 2023</t>
  </si>
  <si>
    <t>Bulukumba, 31 Desember 2023</t>
  </si>
  <si>
    <t>PERIODE : 2 JANUARI 2023 S/D 31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</si>
</sst>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_);\(0\)"/>
    <numFmt numFmtId="166" formatCode="_(* #,##0.00_);_(* \(#,##0.00\);_(* &quot;-&quot;_);_(@_)"/>
    <numFmt numFmtId="167" formatCode="_(* #,##0_);_(* \(#,##0\);_(* &quot;-&quot;??_);_(@_)"/>
  </numFmts>
  <fonts count="5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Tahoma"/>
      <family val="2"/>
    </font>
    <font>
      <u/>
      <sz val="10"/>
      <color indexed="8"/>
      <name val="Arial"/>
      <family val="2"/>
    </font>
    <font>
      <sz val="10"/>
      <name val="Arial"/>
      <family val="2"/>
      <charset val="1"/>
    </font>
    <font>
      <sz val="9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i/>
      <sz val="8"/>
      <color indexed="8"/>
      <name val="Tahoma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u/>
      <sz val="10"/>
      <color indexed="8"/>
      <name val="Arial"/>
      <family val="2"/>
    </font>
    <font>
      <b/>
      <sz val="8"/>
      <name val="Tahoma"/>
      <family val="2"/>
    </font>
    <font>
      <b/>
      <i/>
      <sz val="8"/>
      <name val="Tahoma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b/>
      <u/>
      <sz val="10"/>
      <name val="Arial"/>
      <family val="2"/>
    </font>
    <font>
      <b/>
      <sz val="12"/>
      <name val="Tahoma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8"/>
      <color theme="1"/>
      <name val="Tahoma"/>
      <family val="2"/>
    </font>
    <font>
      <u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  <font>
      <b/>
      <sz val="8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ahoma"/>
      <family val="2"/>
    </font>
    <font>
      <b/>
      <u/>
      <sz val="10"/>
      <name val="Tahoma"/>
      <family val="2"/>
    </font>
    <font>
      <sz val="10"/>
      <color rgb="FFFF0000"/>
      <name val="Arial"/>
      <family val="2"/>
    </font>
    <font>
      <sz val="10"/>
      <color rgb="FFFF0000"/>
      <name val="Tahoma"/>
      <family val="2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top"/>
    </xf>
    <xf numFmtId="43" fontId="35" fillId="0" borderId="0" applyFont="0" applyFill="0" applyBorder="0" applyAlignment="0" applyProtection="0"/>
    <xf numFmtId="0" fontId="3" fillId="0" borderId="0">
      <alignment vertical="top"/>
    </xf>
    <xf numFmtId="0" fontId="7" fillId="0" borderId="0"/>
    <xf numFmtId="9" fontId="1" fillId="0" borderId="0" applyFont="0" applyFill="0" applyBorder="0" applyAlignment="0" applyProtection="0"/>
    <xf numFmtId="0" fontId="51" fillId="13" borderId="0" applyNumberFormat="0" applyBorder="0" applyAlignment="0" applyProtection="0"/>
    <xf numFmtId="0" fontId="1" fillId="0" borderId="0"/>
  </cellStyleXfs>
  <cellXfs count="885">
    <xf numFmtId="0" fontId="0" fillId="0" borderId="0" xfId="0"/>
    <xf numFmtId="0" fontId="3" fillId="0" borderId="0" xfId="5">
      <alignment vertical="top"/>
    </xf>
    <xf numFmtId="0" fontId="6" fillId="0" borderId="0" xfId="5" applyFont="1">
      <alignment vertical="top"/>
    </xf>
    <xf numFmtId="0" fontId="3" fillId="2" borderId="0" xfId="5" applyFill="1">
      <alignment vertical="top"/>
    </xf>
    <xf numFmtId="0" fontId="3" fillId="3" borderId="0" xfId="5" applyFill="1">
      <alignment vertical="top"/>
    </xf>
    <xf numFmtId="0" fontId="3" fillId="4" borderId="0" xfId="5" applyFill="1">
      <alignment vertical="top"/>
    </xf>
    <xf numFmtId="0" fontId="3" fillId="5" borderId="0" xfId="5" applyFill="1">
      <alignment vertical="top"/>
    </xf>
    <xf numFmtId="0" fontId="9" fillId="3" borderId="1" xfId="5" applyFont="1" applyFill="1" applyBorder="1">
      <alignment vertical="top"/>
    </xf>
    <xf numFmtId="0" fontId="9" fillId="3" borderId="1" xfId="5" applyFont="1" applyFill="1" applyBorder="1" applyAlignment="1">
      <alignment horizontal="center" vertical="top"/>
    </xf>
    <xf numFmtId="0" fontId="9" fillId="0" borderId="2" xfId="5" applyFont="1" applyBorder="1">
      <alignment vertical="top"/>
    </xf>
    <xf numFmtId="0" fontId="5" fillId="0" borderId="0" xfId="5" applyFont="1" applyAlignment="1">
      <alignment horizontal="center" vertical="top" wrapText="1" readingOrder="1"/>
    </xf>
    <xf numFmtId="0" fontId="14" fillId="0" borderId="3" xfId="5" applyFont="1" applyBorder="1" applyAlignment="1">
      <alignment horizontal="center" vertical="top" wrapText="1" readingOrder="1"/>
    </xf>
    <xf numFmtId="0" fontId="9" fillId="3" borderId="1" xfId="5" applyFont="1" applyFill="1" applyBorder="1" applyAlignment="1">
      <alignment horizontal="left" vertical="top" wrapText="1" readingOrder="1"/>
    </xf>
    <xf numFmtId="0" fontId="9" fillId="3" borderId="4" xfId="5" applyFont="1" applyFill="1" applyBorder="1">
      <alignment vertical="top"/>
    </xf>
    <xf numFmtId="165" fontId="9" fillId="3" borderId="1" xfId="5" applyNumberFormat="1" applyFont="1" applyFill="1" applyBorder="1" applyAlignment="1">
      <alignment horizontal="center" vertical="top"/>
    </xf>
    <xf numFmtId="0" fontId="3" fillId="0" borderId="0" xfId="5" applyAlignment="1">
      <alignment horizontal="left" vertical="top"/>
    </xf>
    <xf numFmtId="41" fontId="9" fillId="3" borderId="0" xfId="2" applyFont="1" applyFill="1" applyBorder="1" applyAlignment="1">
      <alignment horizontal="right" vertical="center"/>
    </xf>
    <xf numFmtId="41" fontId="9" fillId="0" borderId="0" xfId="2" applyFont="1" applyFill="1" applyBorder="1" applyAlignment="1">
      <alignment vertical="center"/>
    </xf>
    <xf numFmtId="0" fontId="3" fillId="0" borderId="0" xfId="5" applyAlignment="1">
      <alignment horizontal="center"/>
    </xf>
    <xf numFmtId="0" fontId="3" fillId="0" borderId="0" xfId="5" applyAlignment="1">
      <alignment vertical="center"/>
    </xf>
    <xf numFmtId="0" fontId="14" fillId="0" borderId="3" xfId="5" applyFont="1" applyBorder="1" applyAlignment="1">
      <alignment horizontal="center" vertical="center" wrapText="1"/>
    </xf>
    <xf numFmtId="0" fontId="6" fillId="0" borderId="0" xfId="5" applyFont="1" applyAlignment="1">
      <alignment vertical="center"/>
    </xf>
    <xf numFmtId="0" fontId="3" fillId="3" borderId="0" xfId="5" applyFill="1" applyAlignment="1">
      <alignment vertical="center"/>
    </xf>
    <xf numFmtId="0" fontId="14" fillId="3" borderId="3" xfId="5" applyFont="1" applyFill="1" applyBorder="1" applyAlignment="1">
      <alignment horizontal="center" vertical="center" wrapText="1"/>
    </xf>
    <xf numFmtId="0" fontId="6" fillId="3" borderId="0" xfId="5" applyFont="1" applyFill="1" applyAlignment="1">
      <alignment vertical="center"/>
    </xf>
    <xf numFmtId="9" fontId="8" fillId="0" borderId="0" xfId="7" applyFont="1" applyAlignment="1">
      <alignment vertical="center"/>
    </xf>
    <xf numFmtId="0" fontId="8" fillId="0" borderId="0" xfId="5" applyFont="1" applyAlignment="1">
      <alignment vertical="center"/>
    </xf>
    <xf numFmtId="0" fontId="9" fillId="3" borderId="5" xfId="5" applyFont="1" applyFill="1" applyBorder="1" applyAlignment="1">
      <alignment vertical="center"/>
    </xf>
    <xf numFmtId="0" fontId="9" fillId="3" borderId="0" xfId="5" applyFont="1" applyFill="1" applyAlignment="1">
      <alignment vertical="center"/>
    </xf>
    <xf numFmtId="0" fontId="4" fillId="3" borderId="0" xfId="5" applyFont="1" applyFill="1" applyAlignment="1">
      <alignment vertical="center"/>
    </xf>
    <xf numFmtId="0" fontId="17" fillId="3" borderId="0" xfId="5" applyFont="1" applyFill="1" applyAlignment="1">
      <alignment vertical="center"/>
    </xf>
    <xf numFmtId="43" fontId="4" fillId="0" borderId="0" xfId="1" applyFont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43" fontId="12" fillId="0" borderId="0" xfId="1" applyFont="1" applyFill="1" applyBorder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0" fontId="36" fillId="3" borderId="0" xfId="5" applyFont="1" applyFill="1" applyAlignment="1">
      <alignment vertical="center"/>
    </xf>
    <xf numFmtId="0" fontId="37" fillId="3" borderId="3" xfId="5" applyFont="1" applyFill="1" applyBorder="1" applyAlignment="1">
      <alignment horizontal="center" vertical="center" wrapText="1"/>
    </xf>
    <xf numFmtId="0" fontId="38" fillId="3" borderId="0" xfId="5" applyFont="1" applyFill="1" applyAlignment="1">
      <alignment vertical="center"/>
    </xf>
    <xf numFmtId="0" fontId="8" fillId="3" borderId="0" xfId="5" applyFont="1" applyFill="1" applyAlignment="1">
      <alignment vertical="center"/>
    </xf>
    <xf numFmtId="0" fontId="9" fillId="3" borderId="3" xfId="5" applyFont="1" applyFill="1" applyBorder="1" applyAlignment="1">
      <alignment horizontal="left" vertical="center" wrapText="1"/>
    </xf>
    <xf numFmtId="0" fontId="9" fillId="3" borderId="0" xfId="5" applyFont="1" applyFill="1" applyAlignment="1">
      <alignment horizontal="left" vertical="center" wrapText="1"/>
    </xf>
    <xf numFmtId="0" fontId="8" fillId="3" borderId="0" xfId="5" applyFont="1" applyFill="1" applyAlignment="1">
      <alignment horizontal="center" vertical="center"/>
    </xf>
    <xf numFmtId="0" fontId="11" fillId="3" borderId="0" xfId="5" applyFont="1" applyFill="1" applyAlignment="1">
      <alignment vertical="center"/>
    </xf>
    <xf numFmtId="0" fontId="8" fillId="3" borderId="0" xfId="5" applyFont="1" applyFill="1" applyAlignment="1">
      <alignment horizontal="left" vertical="center"/>
    </xf>
    <xf numFmtId="0" fontId="9" fillId="3" borderId="4" xfId="5" applyFont="1" applyFill="1" applyBorder="1" applyAlignment="1">
      <alignment vertical="center"/>
    </xf>
    <xf numFmtId="0" fontId="9" fillId="3" borderId="1" xfId="5" applyFont="1" applyFill="1" applyBorder="1" applyAlignment="1">
      <alignment vertical="center"/>
    </xf>
    <xf numFmtId="0" fontId="9" fillId="3" borderId="1" xfId="5" quotePrefix="1" applyFont="1" applyFill="1" applyBorder="1" applyAlignment="1">
      <alignment horizontal="left" vertical="center" wrapText="1"/>
    </xf>
    <xf numFmtId="165" fontId="9" fillId="3" borderId="1" xfId="5" applyNumberFormat="1" applyFont="1" applyFill="1" applyBorder="1" applyAlignment="1">
      <alignment horizontal="center" vertical="center"/>
    </xf>
    <xf numFmtId="0" fontId="9" fillId="3" borderId="1" xfId="5" applyFont="1" applyFill="1" applyBorder="1" applyAlignment="1">
      <alignment horizontal="center" vertical="center"/>
    </xf>
    <xf numFmtId="0" fontId="19" fillId="3" borderId="7" xfId="5" applyFont="1" applyFill="1" applyBorder="1" applyAlignment="1">
      <alignment horizontal="center" vertical="center" wrapText="1" readingOrder="1"/>
    </xf>
    <xf numFmtId="0" fontId="9" fillId="3" borderId="8" xfId="5" applyFont="1" applyFill="1" applyBorder="1" applyAlignment="1">
      <alignment vertical="center"/>
    </xf>
    <xf numFmtId="41" fontId="12" fillId="3" borderId="3" xfId="2" applyFont="1" applyFill="1" applyBorder="1" applyAlignment="1">
      <alignment vertical="center"/>
    </xf>
    <xf numFmtId="0" fontId="12" fillId="3" borderId="9" xfId="5" applyFont="1" applyFill="1" applyBorder="1" applyAlignment="1">
      <alignment vertical="center"/>
    </xf>
    <xf numFmtId="0" fontId="12" fillId="3" borderId="10" xfId="5" applyFont="1" applyFill="1" applyBorder="1" applyAlignment="1">
      <alignment vertical="center"/>
    </xf>
    <xf numFmtId="0" fontId="9" fillId="3" borderId="10" xfId="5" applyFont="1" applyFill="1" applyBorder="1" applyAlignment="1">
      <alignment horizontal="left" vertical="center" wrapText="1" readingOrder="1"/>
    </xf>
    <xf numFmtId="0" fontId="12" fillId="6" borderId="11" xfId="5" applyFont="1" applyFill="1" applyBorder="1" applyAlignment="1">
      <alignment vertical="center"/>
    </xf>
    <xf numFmtId="0" fontId="12" fillId="6" borderId="12" xfId="5" applyFont="1" applyFill="1" applyBorder="1" applyAlignment="1">
      <alignment vertical="center"/>
    </xf>
    <xf numFmtId="0" fontId="12" fillId="6" borderId="12" xfId="5" applyFont="1" applyFill="1" applyBorder="1" applyAlignment="1">
      <alignment horizontal="left" vertical="center" wrapText="1" readingOrder="1"/>
    </xf>
    <xf numFmtId="0" fontId="12" fillId="3" borderId="13" xfId="5" applyFont="1" applyFill="1" applyBorder="1" applyAlignment="1">
      <alignment vertical="center"/>
    </xf>
    <xf numFmtId="0" fontId="12" fillId="3" borderId="8" xfId="5" applyFont="1" applyFill="1" applyBorder="1" applyAlignment="1">
      <alignment vertical="center"/>
    </xf>
    <xf numFmtId="0" fontId="9" fillId="3" borderId="8" xfId="5" applyFont="1" applyFill="1" applyBorder="1" applyAlignment="1">
      <alignment horizontal="left" vertical="center" wrapText="1" readingOrder="1"/>
    </xf>
    <xf numFmtId="0" fontId="9" fillId="3" borderId="1" xfId="5" applyFont="1" applyFill="1" applyBorder="1" applyAlignment="1">
      <alignment horizontal="left" vertical="center" wrapText="1" readingOrder="1"/>
    </xf>
    <xf numFmtId="0" fontId="9" fillId="6" borderId="12" xfId="5" applyFont="1" applyFill="1" applyBorder="1" applyAlignment="1">
      <alignment horizontal="left" vertical="center" wrapText="1" readingOrder="1"/>
    </xf>
    <xf numFmtId="0" fontId="12" fillId="3" borderId="14" xfId="5" applyFont="1" applyFill="1" applyBorder="1" applyAlignment="1">
      <alignment vertical="center"/>
    </xf>
    <xf numFmtId="0" fontId="12" fillId="3" borderId="0" xfId="5" applyFont="1" applyFill="1" applyAlignment="1">
      <alignment vertical="center"/>
    </xf>
    <xf numFmtId="0" fontId="9" fillId="3" borderId="0" xfId="5" applyFont="1" applyFill="1" applyAlignment="1">
      <alignment horizontal="left" vertical="center" wrapText="1" readingOrder="1"/>
    </xf>
    <xf numFmtId="0" fontId="9" fillId="3" borderId="15" xfId="5" applyFont="1" applyFill="1" applyBorder="1" applyAlignment="1">
      <alignment horizontal="left" vertical="center" wrapText="1"/>
    </xf>
    <xf numFmtId="0" fontId="9" fillId="3" borderId="3" xfId="5" applyFont="1" applyFill="1" applyBorder="1" applyAlignment="1">
      <alignment vertical="center"/>
    </xf>
    <xf numFmtId="0" fontId="12" fillId="3" borderId="3" xfId="5" applyFont="1" applyFill="1" applyBorder="1" applyAlignment="1">
      <alignment vertical="center"/>
    </xf>
    <xf numFmtId="0" fontId="9" fillId="3" borderId="3" xfId="5" applyFont="1" applyFill="1" applyBorder="1" applyAlignment="1">
      <alignment horizontal="left" vertical="center" wrapText="1" readingOrder="1"/>
    </xf>
    <xf numFmtId="0" fontId="9" fillId="3" borderId="14" xfId="5" applyFont="1" applyFill="1" applyBorder="1" applyAlignment="1">
      <alignment vertical="center"/>
    </xf>
    <xf numFmtId="165" fontId="9" fillId="3" borderId="0" xfId="5" applyNumberFormat="1" applyFont="1" applyFill="1" applyAlignment="1">
      <alignment horizontal="center" vertical="center"/>
    </xf>
    <xf numFmtId="0" fontId="9" fillId="3" borderId="0" xfId="5" applyFont="1" applyFill="1" applyAlignment="1">
      <alignment horizontal="center" vertical="center"/>
    </xf>
    <xf numFmtId="0" fontId="9" fillId="3" borderId="13" xfId="5" applyFont="1" applyFill="1" applyBorder="1" applyAlignment="1">
      <alignment vertical="center"/>
    </xf>
    <xf numFmtId="165" fontId="9" fillId="3" borderId="8" xfId="5" applyNumberFormat="1" applyFont="1" applyFill="1" applyBorder="1" applyAlignment="1">
      <alignment horizontal="center" vertical="center"/>
    </xf>
    <xf numFmtId="0" fontId="9" fillId="3" borderId="8" xfId="5" applyFont="1" applyFill="1" applyBorder="1" applyAlignment="1">
      <alignment horizontal="center" vertical="center"/>
    </xf>
    <xf numFmtId="0" fontId="9" fillId="3" borderId="9" xfId="5" applyFont="1" applyFill="1" applyBorder="1" applyAlignment="1">
      <alignment vertical="center"/>
    </xf>
    <xf numFmtId="0" fontId="9" fillId="3" borderId="10" xfId="5" applyFont="1" applyFill="1" applyBorder="1" applyAlignment="1">
      <alignment vertical="center"/>
    </xf>
    <xf numFmtId="0" fontId="9" fillId="3" borderId="10" xfId="5" applyFont="1" applyFill="1" applyBorder="1" applyAlignment="1">
      <alignment horizontal="left" vertical="center" wrapText="1"/>
    </xf>
    <xf numFmtId="165" fontId="9" fillId="3" borderId="10" xfId="5" applyNumberFormat="1" applyFont="1" applyFill="1" applyBorder="1" applyAlignment="1">
      <alignment horizontal="center" vertical="center"/>
    </xf>
    <xf numFmtId="0" fontId="9" fillId="3" borderId="10" xfId="5" applyFont="1" applyFill="1" applyBorder="1" applyAlignment="1">
      <alignment horizontal="center" vertical="center"/>
    </xf>
    <xf numFmtId="0" fontId="12" fillId="6" borderId="11" xfId="5" applyFont="1" applyFill="1" applyBorder="1" applyAlignment="1">
      <alignment horizontal="center" vertical="center"/>
    </xf>
    <xf numFmtId="0" fontId="12" fillId="6" borderId="12" xfId="5" applyFont="1" applyFill="1" applyBorder="1" applyAlignment="1">
      <alignment horizontal="center" vertical="center"/>
    </xf>
    <xf numFmtId="0" fontId="12" fillId="6" borderId="12" xfId="5" applyFont="1" applyFill="1" applyBorder="1" applyAlignment="1">
      <alignment horizontal="center" vertical="center" wrapText="1" readingOrder="1"/>
    </xf>
    <xf numFmtId="165" fontId="9" fillId="6" borderId="12" xfId="5" applyNumberFormat="1" applyFont="1" applyFill="1" applyBorder="1" applyAlignment="1">
      <alignment horizontal="center" vertical="center"/>
    </xf>
    <xf numFmtId="0" fontId="9" fillId="6" borderId="1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left" vertical="center" wrapText="1" readingOrder="1"/>
    </xf>
    <xf numFmtId="41" fontId="9" fillId="3" borderId="3" xfId="7" applyNumberFormat="1" applyFont="1" applyFill="1" applyBorder="1" applyAlignment="1">
      <alignment vertical="center"/>
    </xf>
    <xf numFmtId="165" fontId="12" fillId="6" borderId="12" xfId="5" applyNumberFormat="1" applyFont="1" applyFill="1" applyBorder="1" applyAlignment="1">
      <alignment horizontal="center" vertical="center"/>
    </xf>
    <xf numFmtId="41" fontId="9" fillId="3" borderId="3" xfId="2" applyFont="1" applyFill="1" applyBorder="1" applyAlignment="1">
      <alignment horizontal="center" vertical="center"/>
    </xf>
    <xf numFmtId="0" fontId="9" fillId="3" borderId="16" xfId="5" applyFont="1" applyFill="1" applyBorder="1" applyAlignment="1">
      <alignment vertical="center"/>
    </xf>
    <xf numFmtId="0" fontId="9" fillId="3" borderId="16" xfId="5" applyFont="1" applyFill="1" applyBorder="1" applyAlignment="1">
      <alignment horizontal="left" vertical="center" wrapText="1"/>
    </xf>
    <xf numFmtId="0" fontId="12" fillId="6" borderId="12" xfId="5" applyFont="1" applyFill="1" applyBorder="1" applyAlignment="1">
      <alignment horizontal="center" vertical="center" wrapText="1"/>
    </xf>
    <xf numFmtId="0" fontId="12" fillId="3" borderId="16" xfId="5" applyFont="1" applyFill="1" applyBorder="1" applyAlignment="1">
      <alignment vertical="center"/>
    </xf>
    <xf numFmtId="0" fontId="9" fillId="3" borderId="16" xfId="5" applyFont="1" applyFill="1" applyBorder="1" applyAlignment="1">
      <alignment horizontal="left" vertical="center" wrapText="1" readingOrder="1"/>
    </xf>
    <xf numFmtId="0" fontId="9" fillId="6" borderId="11" xfId="5" applyFont="1" applyFill="1" applyBorder="1" applyAlignment="1">
      <alignment vertical="center"/>
    </xf>
    <xf numFmtId="0" fontId="9" fillId="6" borderId="12" xfId="5" applyFont="1" applyFill="1" applyBorder="1" applyAlignment="1">
      <alignment vertical="center"/>
    </xf>
    <xf numFmtId="165" fontId="9" fillId="6" borderId="12" xfId="5" applyNumberFormat="1" applyFont="1" applyFill="1" applyBorder="1" applyAlignment="1">
      <alignment vertical="center"/>
    </xf>
    <xf numFmtId="0" fontId="10" fillId="3" borderId="9" xfId="5" applyFont="1" applyFill="1" applyBorder="1" applyAlignment="1">
      <alignment vertical="center"/>
    </xf>
    <xf numFmtId="0" fontId="10" fillId="3" borderId="10" xfId="5" applyFont="1" applyFill="1" applyBorder="1" applyAlignment="1">
      <alignment vertical="center"/>
    </xf>
    <xf numFmtId="0" fontId="12" fillId="3" borderId="17" xfId="5" applyFont="1" applyFill="1" applyBorder="1" applyAlignment="1">
      <alignment vertical="center"/>
    </xf>
    <xf numFmtId="41" fontId="12" fillId="3" borderId="18" xfId="2" applyFont="1" applyFill="1" applyBorder="1" applyAlignment="1">
      <alignment horizontal="right" vertical="center"/>
    </xf>
    <xf numFmtId="0" fontId="37" fillId="7" borderId="19" xfId="5" applyFont="1" applyFill="1" applyBorder="1" applyAlignment="1">
      <alignment horizontal="center" vertical="center" wrapText="1" readingOrder="1"/>
    </xf>
    <xf numFmtId="0" fontId="37" fillId="7" borderId="17" xfId="5" applyFont="1" applyFill="1" applyBorder="1" applyAlignment="1">
      <alignment horizontal="center" vertical="center" wrapText="1" readingOrder="1"/>
    </xf>
    <xf numFmtId="0" fontId="37" fillId="7" borderId="18" xfId="5" applyFont="1" applyFill="1" applyBorder="1" applyAlignment="1">
      <alignment horizontal="center" vertical="center" wrapText="1" readingOrder="1"/>
    </xf>
    <xf numFmtId="0" fontId="37" fillId="7" borderId="17" xfId="5" applyFont="1" applyFill="1" applyBorder="1" applyAlignment="1">
      <alignment horizontal="center" vertical="top" wrapText="1" readingOrder="1"/>
    </xf>
    <xf numFmtId="41" fontId="37" fillId="7" borderId="18" xfId="5" applyNumberFormat="1" applyFont="1" applyFill="1" applyBorder="1" applyAlignment="1">
      <alignment horizontal="center" vertical="center" wrapText="1"/>
    </xf>
    <xf numFmtId="0" fontId="9" fillId="3" borderId="13" xfId="5" applyFont="1" applyFill="1" applyBorder="1" applyAlignment="1">
      <alignment horizontal="left" vertical="center" wrapText="1"/>
    </xf>
    <xf numFmtId="0" fontId="9" fillId="3" borderId="8" xfId="5" applyFont="1" applyFill="1" applyBorder="1" applyAlignment="1">
      <alignment horizontal="left" vertical="center" wrapText="1"/>
    </xf>
    <xf numFmtId="0" fontId="9" fillId="3" borderId="20" xfId="5" applyFont="1" applyFill="1" applyBorder="1" applyAlignment="1">
      <alignment horizontal="left" vertical="center" wrapText="1"/>
    </xf>
    <xf numFmtId="0" fontId="9" fillId="3" borderId="8" xfId="5" quotePrefix="1" applyFont="1" applyFill="1" applyBorder="1" applyAlignment="1">
      <alignment horizontal="left" vertical="center" wrapText="1"/>
    </xf>
    <xf numFmtId="0" fontId="9" fillId="2" borderId="8" xfId="5" applyFont="1" applyFill="1" applyBorder="1" applyAlignment="1">
      <alignment vertical="center"/>
    </xf>
    <xf numFmtId="41" fontId="12" fillId="2" borderId="3" xfId="2" applyFont="1" applyFill="1" applyBorder="1" applyAlignment="1">
      <alignment vertical="center"/>
    </xf>
    <xf numFmtId="0" fontId="12" fillId="8" borderId="8" xfId="5" applyFont="1" applyFill="1" applyBorder="1" applyAlignment="1">
      <alignment vertical="center"/>
    </xf>
    <xf numFmtId="41" fontId="12" fillId="8" borderId="3" xfId="2" applyFont="1" applyFill="1" applyBorder="1" applyAlignment="1">
      <alignment horizontal="right" vertical="center"/>
    </xf>
    <xf numFmtId="0" fontId="12" fillId="8" borderId="4" xfId="5" applyFont="1" applyFill="1" applyBorder="1" applyAlignment="1">
      <alignment vertical="center"/>
    </xf>
    <xf numFmtId="0" fontId="12" fillId="8" borderId="1" xfId="5" applyFont="1" applyFill="1" applyBorder="1" applyAlignment="1">
      <alignment horizontal="left" vertical="center" wrapText="1"/>
    </xf>
    <xf numFmtId="0" fontId="12" fillId="8" borderId="1" xfId="5" applyFont="1" applyFill="1" applyBorder="1" applyAlignment="1">
      <alignment vertical="center"/>
    </xf>
    <xf numFmtId="0" fontId="9" fillId="3" borderId="10" xfId="5" quotePrefix="1" applyFont="1" applyFill="1" applyBorder="1" applyAlignment="1">
      <alignment horizontal="left" vertical="center" wrapText="1"/>
    </xf>
    <xf numFmtId="0" fontId="15" fillId="2" borderId="9" xfId="5" applyFont="1" applyFill="1" applyBorder="1" applyAlignment="1">
      <alignment vertical="center"/>
    </xf>
    <xf numFmtId="0" fontId="12" fillId="2" borderId="10" xfId="5" applyFont="1" applyFill="1" applyBorder="1" applyAlignment="1">
      <alignment horizontal="left" vertical="center" wrapText="1"/>
    </xf>
    <xf numFmtId="0" fontId="15" fillId="2" borderId="10" xfId="5" applyFont="1" applyFill="1" applyBorder="1" applyAlignment="1">
      <alignment vertical="center"/>
    </xf>
    <xf numFmtId="0" fontId="12" fillId="3" borderId="8" xfId="5" applyFont="1" applyFill="1" applyBorder="1" applyAlignment="1">
      <alignment horizontal="left" vertical="center" wrapText="1" readingOrder="1"/>
    </xf>
    <xf numFmtId="0" fontId="12" fillId="3" borderId="8" xfId="5" quotePrefix="1" applyFont="1" applyFill="1" applyBorder="1" applyAlignment="1">
      <alignment horizontal="left" vertical="center" wrapText="1" readingOrder="1"/>
    </xf>
    <xf numFmtId="0" fontId="15" fillId="3" borderId="20" xfId="5" applyFont="1" applyFill="1" applyBorder="1" applyAlignment="1">
      <alignment horizontal="left" vertical="center" wrapText="1"/>
    </xf>
    <xf numFmtId="0" fontId="9" fillId="3" borderId="10" xfId="5" quotePrefix="1" applyFont="1" applyFill="1" applyBorder="1" applyAlignment="1">
      <alignment horizontal="left" vertical="center" wrapText="1" readingOrder="1"/>
    </xf>
    <xf numFmtId="0" fontId="9" fillId="3" borderId="0" xfId="5" quotePrefix="1" applyFont="1" applyFill="1" applyAlignment="1">
      <alignment horizontal="left" vertical="center" wrapText="1" readingOrder="1"/>
    </xf>
    <xf numFmtId="0" fontId="3" fillId="3" borderId="17" xfId="5" applyFill="1" applyBorder="1">
      <alignment vertical="top"/>
    </xf>
    <xf numFmtId="0" fontId="12" fillId="3" borderId="21" xfId="5" applyFont="1" applyFill="1" applyBorder="1" applyAlignment="1">
      <alignment vertical="center"/>
    </xf>
    <xf numFmtId="0" fontId="12" fillId="3" borderId="22" xfId="5" applyFont="1" applyFill="1" applyBorder="1" applyAlignment="1">
      <alignment vertical="center"/>
    </xf>
    <xf numFmtId="0" fontId="9" fillId="3" borderId="22" xfId="5" applyFont="1" applyFill="1" applyBorder="1" applyAlignment="1">
      <alignment horizontal="left" vertical="center" wrapText="1" readingOrder="1"/>
    </xf>
    <xf numFmtId="0" fontId="9" fillId="3" borderId="22" xfId="5" quotePrefix="1" applyFont="1" applyFill="1" applyBorder="1" applyAlignment="1">
      <alignment horizontal="left" vertical="center" wrapText="1" readingOrder="1"/>
    </xf>
    <xf numFmtId="0" fontId="3" fillId="0" borderId="17" xfId="5" applyBorder="1">
      <alignment vertical="top"/>
    </xf>
    <xf numFmtId="0" fontId="3" fillId="2" borderId="17" xfId="5" applyFill="1" applyBorder="1">
      <alignment vertical="top"/>
    </xf>
    <xf numFmtId="0" fontId="9" fillId="3" borderId="19" xfId="5" applyFont="1" applyFill="1" applyBorder="1" applyAlignment="1">
      <alignment horizontal="left" vertical="center" wrapText="1"/>
    </xf>
    <xf numFmtId="0" fontId="9" fillId="3" borderId="23" xfId="5" applyFont="1" applyFill="1" applyBorder="1" applyAlignment="1">
      <alignment horizontal="left" vertical="center" wrapText="1"/>
    </xf>
    <xf numFmtId="0" fontId="9" fillId="3" borderId="24" xfId="5" applyFont="1" applyFill="1" applyBorder="1" applyAlignment="1">
      <alignment horizontal="left" vertical="center" wrapText="1" readingOrder="1"/>
    </xf>
    <xf numFmtId="0" fontId="9" fillId="3" borderId="19" xfId="5" applyFont="1" applyFill="1" applyBorder="1" applyAlignment="1">
      <alignment horizontal="left" vertical="center" wrapText="1" readingOrder="1"/>
    </xf>
    <xf numFmtId="0" fontId="12" fillId="2" borderId="13" xfId="5" applyFont="1" applyFill="1" applyBorder="1" applyAlignment="1">
      <alignment vertical="center"/>
    </xf>
    <xf numFmtId="0" fontId="12" fillId="2" borderId="8" xfId="5" applyFont="1" applyFill="1" applyBorder="1" applyAlignment="1">
      <alignment vertical="center"/>
    </xf>
    <xf numFmtId="0" fontId="12" fillId="2" borderId="8" xfId="5" applyFont="1" applyFill="1" applyBorder="1" applyAlignment="1">
      <alignment horizontal="left" vertical="center" wrapText="1" readingOrder="1"/>
    </xf>
    <xf numFmtId="0" fontId="12" fillId="2" borderId="4" xfId="5" applyFont="1" applyFill="1" applyBorder="1" applyAlignment="1">
      <alignment vertical="center"/>
    </xf>
    <xf numFmtId="0" fontId="12" fillId="2" borderId="1" xfId="5" applyFont="1" applyFill="1" applyBorder="1" applyAlignment="1">
      <alignment vertical="center"/>
    </xf>
    <xf numFmtId="0" fontId="12" fillId="2" borderId="1" xfId="5" applyFont="1" applyFill="1" applyBorder="1" applyAlignment="1">
      <alignment horizontal="left" vertical="center" wrapText="1" readingOrder="1"/>
    </xf>
    <xf numFmtId="0" fontId="9" fillId="2" borderId="8" xfId="5" applyFont="1" applyFill="1" applyBorder="1" applyAlignment="1">
      <alignment horizontal="left" vertical="center" wrapText="1" readingOrder="1"/>
    </xf>
    <xf numFmtId="0" fontId="9" fillId="2" borderId="5" xfId="5" applyFont="1" applyFill="1" applyBorder="1" applyAlignment="1">
      <alignment vertical="center"/>
    </xf>
    <xf numFmtId="0" fontId="12" fillId="2" borderId="14" xfId="5" applyFont="1" applyFill="1" applyBorder="1" applyAlignment="1">
      <alignment vertical="center"/>
    </xf>
    <xf numFmtId="0" fontId="12" fillId="2" borderId="0" xfId="5" applyFont="1" applyFill="1" applyAlignment="1">
      <alignment vertical="center"/>
    </xf>
    <xf numFmtId="0" fontId="9" fillId="2" borderId="0" xfId="5" applyFont="1" applyFill="1" applyAlignment="1">
      <alignment horizontal="left" vertical="center" wrapText="1" readingOrder="1"/>
    </xf>
    <xf numFmtId="0" fontId="9" fillId="2" borderId="13" xfId="5" applyFont="1" applyFill="1" applyBorder="1" applyAlignment="1">
      <alignment vertical="center"/>
    </xf>
    <xf numFmtId="165" fontId="9" fillId="2" borderId="8" xfId="5" applyNumberFormat="1" applyFont="1" applyFill="1" applyBorder="1" applyAlignment="1">
      <alignment horizontal="center" vertical="center"/>
    </xf>
    <xf numFmtId="0" fontId="9" fillId="2" borderId="8" xfId="5" applyFont="1" applyFill="1" applyBorder="1" applyAlignment="1">
      <alignment horizontal="center" vertical="center"/>
    </xf>
    <xf numFmtId="0" fontId="20" fillId="3" borderId="0" xfId="5" applyFont="1" applyFill="1">
      <alignment vertical="top"/>
    </xf>
    <xf numFmtId="0" fontId="15" fillId="3" borderId="13" xfId="5" applyFont="1" applyFill="1" applyBorder="1" applyAlignment="1">
      <alignment vertical="center"/>
    </xf>
    <xf numFmtId="0" fontId="15" fillId="3" borderId="8" xfId="5" applyFont="1" applyFill="1" applyBorder="1" applyAlignment="1">
      <alignment vertical="center"/>
    </xf>
    <xf numFmtId="0" fontId="15" fillId="3" borderId="8" xfId="5" applyFont="1" applyFill="1" applyBorder="1" applyAlignment="1">
      <alignment horizontal="left" vertical="center" wrapText="1" readingOrder="1"/>
    </xf>
    <xf numFmtId="165" fontId="15" fillId="3" borderId="8" xfId="5" applyNumberFormat="1" applyFont="1" applyFill="1" applyBorder="1" applyAlignment="1">
      <alignment horizontal="center" vertical="center"/>
    </xf>
    <xf numFmtId="0" fontId="15" fillId="3" borderId="8" xfId="5" applyFont="1" applyFill="1" applyBorder="1" applyAlignment="1">
      <alignment horizontal="center" vertical="center"/>
    </xf>
    <xf numFmtId="0" fontId="9" fillId="3" borderId="1" xfId="5" quotePrefix="1" applyFont="1" applyFill="1" applyBorder="1" applyAlignment="1">
      <alignment horizontal="left" vertical="top" wrapText="1" readingOrder="1"/>
    </xf>
    <xf numFmtId="0" fontId="3" fillId="6" borderId="0" xfId="5" applyFill="1">
      <alignment vertical="top"/>
    </xf>
    <xf numFmtId="0" fontId="15" fillId="3" borderId="4" xfId="5" applyFont="1" applyFill="1" applyBorder="1" applyAlignment="1">
      <alignment vertical="center"/>
    </xf>
    <xf numFmtId="0" fontId="15" fillId="3" borderId="1" xfId="5" applyFont="1" applyFill="1" applyBorder="1" applyAlignment="1">
      <alignment vertical="center"/>
    </xf>
    <xf numFmtId="0" fontId="15" fillId="3" borderId="1" xfId="5" applyFont="1" applyFill="1" applyBorder="1" applyAlignment="1">
      <alignment horizontal="left" vertical="center" wrapText="1" readingOrder="1"/>
    </xf>
    <xf numFmtId="165" fontId="15" fillId="3" borderId="1" xfId="5" applyNumberFormat="1" applyFont="1" applyFill="1" applyBorder="1" applyAlignment="1">
      <alignment horizontal="center" vertical="center"/>
    </xf>
    <xf numFmtId="0" fontId="15" fillId="3" borderId="1" xfId="5" applyFont="1" applyFill="1" applyBorder="1" applyAlignment="1">
      <alignment horizontal="center" vertical="center"/>
    </xf>
    <xf numFmtId="0" fontId="20" fillId="0" borderId="0" xfId="5" applyFont="1">
      <alignment vertical="top"/>
    </xf>
    <xf numFmtId="0" fontId="15" fillId="3" borderId="9" xfId="5" applyFont="1" applyFill="1" applyBorder="1" applyAlignment="1">
      <alignment vertical="center"/>
    </xf>
    <xf numFmtId="0" fontId="15" fillId="3" borderId="10" xfId="5" applyFont="1" applyFill="1" applyBorder="1" applyAlignment="1">
      <alignment vertical="center"/>
    </xf>
    <xf numFmtId="0" fontId="15" fillId="3" borderId="10" xfId="5" applyFont="1" applyFill="1" applyBorder="1" applyAlignment="1">
      <alignment horizontal="left" vertical="center" wrapText="1" readingOrder="1"/>
    </xf>
    <xf numFmtId="165" fontId="15" fillId="3" borderId="10" xfId="5" applyNumberFormat="1" applyFont="1" applyFill="1" applyBorder="1" applyAlignment="1">
      <alignment horizontal="center" vertical="center"/>
    </xf>
    <xf numFmtId="0" fontId="15" fillId="3" borderId="10" xfId="5" applyFont="1" applyFill="1" applyBorder="1" applyAlignment="1">
      <alignment horizontal="center" vertical="center"/>
    </xf>
    <xf numFmtId="0" fontId="3" fillId="0" borderId="25" xfId="5" applyBorder="1">
      <alignment vertical="top"/>
    </xf>
    <xf numFmtId="41" fontId="16" fillId="3" borderId="3" xfId="2" applyFont="1" applyFill="1" applyBorder="1" applyAlignment="1">
      <alignment horizontal="center" vertical="center"/>
    </xf>
    <xf numFmtId="41" fontId="9" fillId="3" borderId="3" xfId="2" applyFont="1" applyFill="1" applyBorder="1" applyAlignment="1">
      <alignment horizontal="right" vertical="center"/>
    </xf>
    <xf numFmtId="0" fontId="9" fillId="3" borderId="5" xfId="5" applyFont="1" applyFill="1" applyBorder="1" applyAlignment="1">
      <alignment horizontal="left" vertical="center" wrapText="1" readingOrder="1"/>
    </xf>
    <xf numFmtId="0" fontId="9" fillId="3" borderId="14" xfId="5" applyFont="1" applyFill="1" applyBorder="1" applyAlignment="1">
      <alignment horizontal="left" vertical="center" wrapText="1" readingOrder="1"/>
    </xf>
    <xf numFmtId="0" fontId="9" fillId="3" borderId="14" xfId="5" applyFont="1" applyFill="1" applyBorder="1" applyAlignment="1">
      <alignment horizontal="center" vertical="center"/>
    </xf>
    <xf numFmtId="0" fontId="3" fillId="3" borderId="3" xfId="5" applyFill="1" applyBorder="1">
      <alignment vertical="top"/>
    </xf>
    <xf numFmtId="0" fontId="3" fillId="0" borderId="3" xfId="5" applyBorder="1">
      <alignment vertical="top"/>
    </xf>
    <xf numFmtId="0" fontId="3" fillId="0" borderId="24" xfId="5" applyBorder="1">
      <alignment vertical="top"/>
    </xf>
    <xf numFmtId="0" fontId="3" fillId="0" borderId="23" xfId="5" applyBorder="1">
      <alignment vertical="top"/>
    </xf>
    <xf numFmtId="0" fontId="15" fillId="3" borderId="3" xfId="5" applyFont="1" applyFill="1" applyBorder="1" applyAlignment="1">
      <alignment vertical="center"/>
    </xf>
    <xf numFmtId="0" fontId="15" fillId="0" borderId="3" xfId="5" applyFont="1" applyBorder="1" applyAlignment="1">
      <alignment vertical="center"/>
    </xf>
    <xf numFmtId="0" fontId="15" fillId="0" borderId="24" xfId="5" applyFont="1" applyBorder="1" applyAlignment="1">
      <alignment vertical="center"/>
    </xf>
    <xf numFmtId="0" fontId="15" fillId="0" borderId="23" xfId="5" applyFont="1" applyBorder="1" applyAlignment="1">
      <alignment vertical="center"/>
    </xf>
    <xf numFmtId="0" fontId="9" fillId="0" borderId="3" xfId="5" applyFont="1" applyBorder="1" applyAlignment="1">
      <alignment vertical="center"/>
    </xf>
    <xf numFmtId="0" fontId="9" fillId="0" borderId="24" xfId="5" quotePrefix="1" applyFont="1" applyBorder="1" applyAlignment="1">
      <alignment vertical="center"/>
    </xf>
    <xf numFmtId="0" fontId="9" fillId="0" borderId="23" xfId="5" applyFont="1" applyBorder="1" applyAlignment="1">
      <alignment vertical="center"/>
    </xf>
    <xf numFmtId="0" fontId="9" fillId="3" borderId="24" xfId="5" quotePrefix="1" applyFont="1" applyFill="1" applyBorder="1" applyAlignment="1">
      <alignment horizontal="left" vertical="center" wrapText="1"/>
    </xf>
    <xf numFmtId="41" fontId="15" fillId="0" borderId="3" xfId="5" applyNumberFormat="1" applyFont="1" applyBorder="1" applyAlignment="1">
      <alignment vertical="center"/>
    </xf>
    <xf numFmtId="41" fontId="9" fillId="0" borderId="3" xfId="5" applyNumberFormat="1" applyFont="1" applyBorder="1" applyAlignment="1">
      <alignment vertical="center"/>
    </xf>
    <xf numFmtId="0" fontId="15" fillId="3" borderId="1" xfId="5" quotePrefix="1" applyFont="1" applyFill="1" applyBorder="1" applyAlignment="1">
      <alignment horizontal="left" vertical="center" wrapText="1"/>
    </xf>
    <xf numFmtId="0" fontId="9" fillId="2" borderId="4" xfId="5" applyFont="1" applyFill="1" applyBorder="1" applyAlignment="1">
      <alignment vertical="center"/>
    </xf>
    <xf numFmtId="0" fontId="9" fillId="2" borderId="1" xfId="5" applyFont="1" applyFill="1" applyBorder="1" applyAlignment="1">
      <alignment vertical="center"/>
    </xf>
    <xf numFmtId="0" fontId="9" fillId="2" borderId="1" xfId="5" applyFont="1" applyFill="1" applyBorder="1" applyAlignment="1">
      <alignment horizontal="left" vertical="center" wrapText="1"/>
    </xf>
    <xf numFmtId="165" fontId="9" fillId="2" borderId="1" xfId="5" applyNumberFormat="1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/>
    </xf>
    <xf numFmtId="0" fontId="9" fillId="3" borderId="8" xfId="5" quotePrefix="1" applyFont="1" applyFill="1" applyBorder="1" applyAlignment="1">
      <alignment horizontal="left" vertical="center" wrapText="1" readingOrder="1"/>
    </xf>
    <xf numFmtId="0" fontId="15" fillId="3" borderId="0" xfId="5" applyFont="1" applyFill="1">
      <alignment vertical="top"/>
    </xf>
    <xf numFmtId="0" fontId="15" fillId="0" borderId="0" xfId="5" applyFont="1">
      <alignment vertical="top"/>
    </xf>
    <xf numFmtId="0" fontId="9" fillId="2" borderId="0" xfId="5" applyFont="1" applyFill="1" applyAlignment="1">
      <alignment vertical="center"/>
    </xf>
    <xf numFmtId="0" fontId="9" fillId="2" borderId="14" xfId="5" applyFont="1" applyFill="1" applyBorder="1" applyAlignment="1">
      <alignment vertical="center"/>
    </xf>
    <xf numFmtId="0" fontId="9" fillId="2" borderId="0" xfId="5" applyFont="1" applyFill="1" applyAlignment="1">
      <alignment horizontal="left" vertical="center" wrapText="1"/>
    </xf>
    <xf numFmtId="165" fontId="9" fillId="2" borderId="0" xfId="5" applyNumberFormat="1" applyFont="1" applyFill="1" applyAlignment="1">
      <alignment horizontal="center" vertical="center"/>
    </xf>
    <xf numFmtId="0" fontId="9" fillId="2" borderId="0" xfId="5" applyFont="1" applyFill="1" applyAlignment="1">
      <alignment horizontal="center" vertical="center"/>
    </xf>
    <xf numFmtId="41" fontId="9" fillId="3" borderId="3" xfId="2" applyFont="1" applyFill="1" applyBorder="1" applyAlignment="1">
      <alignment vertical="center"/>
    </xf>
    <xf numFmtId="41" fontId="16" fillId="3" borderId="3" xfId="2" applyFont="1" applyFill="1" applyBorder="1" applyAlignment="1">
      <alignment vertical="center"/>
    </xf>
    <xf numFmtId="0" fontId="15" fillId="3" borderId="3" xfId="5" applyFont="1" applyFill="1" applyBorder="1" applyAlignment="1">
      <alignment horizontal="left" vertical="center" wrapText="1" readingOrder="1"/>
    </xf>
    <xf numFmtId="0" fontId="15" fillId="3" borderId="24" xfId="5" applyFont="1" applyFill="1" applyBorder="1" applyAlignment="1">
      <alignment horizontal="left" vertical="center" wrapText="1" readingOrder="1"/>
    </xf>
    <xf numFmtId="0" fontId="15" fillId="3" borderId="23" xfId="5" applyFont="1" applyFill="1" applyBorder="1" applyAlignment="1">
      <alignment horizontal="left" vertical="center" wrapText="1"/>
    </xf>
    <xf numFmtId="41" fontId="15" fillId="3" borderId="3" xfId="2" applyFont="1" applyFill="1" applyBorder="1" applyAlignment="1">
      <alignment vertical="center"/>
    </xf>
    <xf numFmtId="0" fontId="15" fillId="0" borderId="23" xfId="5" applyFont="1" applyBorder="1" applyAlignment="1">
      <alignment vertical="center" wrapText="1"/>
    </xf>
    <xf numFmtId="0" fontId="39" fillId="3" borderId="23" xfId="5" applyFont="1" applyFill="1" applyBorder="1" applyAlignment="1">
      <alignment horizontal="left" vertical="center" wrapText="1"/>
    </xf>
    <xf numFmtId="41" fontId="39" fillId="3" borderId="3" xfId="2" applyFont="1" applyFill="1" applyBorder="1" applyAlignment="1">
      <alignment vertical="center"/>
    </xf>
    <xf numFmtId="0" fontId="9" fillId="2" borderId="5" xfId="5" applyFont="1" applyFill="1" applyBorder="1" applyAlignment="1">
      <alignment horizontal="left" vertical="center" wrapText="1"/>
    </xf>
    <xf numFmtId="0" fontId="9" fillId="2" borderId="14" xfId="5" applyFont="1" applyFill="1" applyBorder="1" applyAlignment="1">
      <alignment horizontal="left" vertical="center" wrapText="1"/>
    </xf>
    <xf numFmtId="41" fontId="15" fillId="3" borderId="3" xfId="2" applyFont="1" applyFill="1" applyBorder="1" applyAlignment="1">
      <alignment horizontal="right" vertical="center"/>
    </xf>
    <xf numFmtId="0" fontId="15" fillId="3" borderId="0" xfId="5" applyFont="1" applyFill="1" applyAlignment="1">
      <alignment vertical="center"/>
    </xf>
    <xf numFmtId="0" fontId="15" fillId="0" borderId="0" xfId="5" applyFont="1" applyAlignment="1">
      <alignment vertical="center"/>
    </xf>
    <xf numFmtId="0" fontId="9" fillId="3" borderId="24" xfId="5" applyFont="1" applyFill="1" applyBorder="1" applyAlignment="1">
      <alignment vertical="center" wrapText="1"/>
    </xf>
    <xf numFmtId="0" fontId="9" fillId="3" borderId="23" xfId="5" applyFont="1" applyFill="1" applyBorder="1" applyAlignment="1">
      <alignment vertical="center" wrapText="1"/>
    </xf>
    <xf numFmtId="0" fontId="12" fillId="6" borderId="26" xfId="5" applyFont="1" applyFill="1" applyBorder="1" applyAlignment="1">
      <alignment horizontal="center" vertical="center"/>
    </xf>
    <xf numFmtId="0" fontId="12" fillId="6" borderId="27" xfId="5" applyFont="1" applyFill="1" applyBorder="1" applyAlignment="1">
      <alignment horizontal="center" vertical="center"/>
    </xf>
    <xf numFmtId="0" fontId="12" fillId="6" borderId="27" xfId="5" applyFont="1" applyFill="1" applyBorder="1" applyAlignment="1">
      <alignment horizontal="center" vertical="center" wrapText="1" readingOrder="1"/>
    </xf>
    <xf numFmtId="165" fontId="12" fillId="6" borderId="27" xfId="5" applyNumberFormat="1" applyFont="1" applyFill="1" applyBorder="1" applyAlignment="1">
      <alignment horizontal="center" vertical="center"/>
    </xf>
    <xf numFmtId="0" fontId="12" fillId="2" borderId="0" xfId="5" applyFont="1" applyFill="1" applyAlignment="1">
      <alignment horizontal="left" vertical="center" wrapText="1" readingOrder="1"/>
    </xf>
    <xf numFmtId="0" fontId="15" fillId="3" borderId="3" xfId="5" applyFont="1" applyFill="1" applyBorder="1" applyAlignment="1">
      <alignment horizontal="left" vertical="center" wrapText="1"/>
    </xf>
    <xf numFmtId="0" fontId="15" fillId="3" borderId="24" xfId="5" applyFont="1" applyFill="1" applyBorder="1" applyAlignment="1">
      <alignment horizontal="left" vertical="center" wrapText="1"/>
    </xf>
    <xf numFmtId="0" fontId="12" fillId="3" borderId="24" xfId="5" quotePrefix="1" applyFont="1" applyFill="1" applyBorder="1" applyAlignment="1">
      <alignment horizontal="left" vertical="center" wrapText="1" readingOrder="1"/>
    </xf>
    <xf numFmtId="0" fontId="9" fillId="3" borderId="11" xfId="5" applyFont="1" applyFill="1" applyBorder="1" applyAlignment="1">
      <alignment vertical="center"/>
    </xf>
    <xf numFmtId="0" fontId="9" fillId="3" borderId="12" xfId="5" applyFont="1" applyFill="1" applyBorder="1" applyAlignment="1">
      <alignment horizontal="left" vertical="center" wrapText="1"/>
    </xf>
    <xf numFmtId="0" fontId="37" fillId="9" borderId="17" xfId="5" applyFont="1" applyFill="1" applyBorder="1" applyAlignment="1">
      <alignment horizontal="center" vertical="center" wrapText="1" readingOrder="1"/>
    </xf>
    <xf numFmtId="0" fontId="37" fillId="9" borderId="18" xfId="5" applyFont="1" applyFill="1" applyBorder="1" applyAlignment="1">
      <alignment horizontal="center" vertical="center" wrapText="1" readingOrder="1"/>
    </xf>
    <xf numFmtId="0" fontId="37" fillId="9" borderId="17" xfId="5" applyFont="1" applyFill="1" applyBorder="1" applyAlignment="1">
      <alignment horizontal="center" vertical="top" wrapText="1" readingOrder="1"/>
    </xf>
    <xf numFmtId="41" fontId="37" fillId="9" borderId="18" xfId="5" applyNumberFormat="1" applyFont="1" applyFill="1" applyBorder="1" applyAlignment="1">
      <alignment horizontal="center" vertical="center" wrapText="1"/>
    </xf>
    <xf numFmtId="0" fontId="13" fillId="0" borderId="0" xfId="5" applyFont="1">
      <alignment vertical="top"/>
    </xf>
    <xf numFmtId="0" fontId="4" fillId="0" borderId="0" xfId="5" applyFont="1">
      <alignment vertical="top"/>
    </xf>
    <xf numFmtId="0" fontId="4" fillId="0" borderId="0" xfId="5" applyFont="1" applyAlignment="1">
      <alignment horizontal="center" vertical="top"/>
    </xf>
    <xf numFmtId="0" fontId="4" fillId="3" borderId="0" xfId="5" applyFont="1" applyFill="1" applyAlignment="1">
      <alignment horizontal="center" vertical="center"/>
    </xf>
    <xf numFmtId="0" fontId="4" fillId="3" borderId="0" xfId="5" applyFont="1" applyFill="1" applyAlignment="1">
      <alignment horizontal="center" vertical="center" wrapText="1"/>
    </xf>
    <xf numFmtId="41" fontId="40" fillId="3" borderId="3" xfId="7" applyNumberFormat="1" applyFont="1" applyFill="1" applyBorder="1" applyAlignment="1">
      <alignment vertical="center"/>
    </xf>
    <xf numFmtId="43" fontId="12" fillId="3" borderId="3" xfId="1" applyFont="1" applyFill="1" applyBorder="1" applyAlignment="1">
      <alignment horizontal="center" vertical="center"/>
    </xf>
    <xf numFmtId="0" fontId="15" fillId="0" borderId="16" xfId="7" applyNumberFormat="1" applyFont="1" applyFill="1" applyBorder="1" applyAlignment="1">
      <alignment horizontal="center" vertical="center"/>
    </xf>
    <xf numFmtId="0" fontId="15" fillId="0" borderId="19" xfId="5" applyFont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/>
    </xf>
    <xf numFmtId="41" fontId="40" fillId="9" borderId="3" xfId="7" applyNumberFormat="1" applyFont="1" applyFill="1" applyBorder="1" applyAlignment="1">
      <alignment vertical="center"/>
    </xf>
    <xf numFmtId="41" fontId="12" fillId="9" borderId="3" xfId="2" applyFont="1" applyFill="1" applyBorder="1" applyAlignment="1">
      <alignment vertical="center"/>
    </xf>
    <xf numFmtId="43" fontId="12" fillId="9" borderId="3" xfId="1" applyFont="1" applyFill="1" applyBorder="1" applyAlignment="1">
      <alignment horizontal="center" vertical="center"/>
    </xf>
    <xf numFmtId="41" fontId="40" fillId="7" borderId="3" xfId="7" applyNumberFormat="1" applyFont="1" applyFill="1" applyBorder="1" applyAlignment="1">
      <alignment vertical="center"/>
    </xf>
    <xf numFmtId="41" fontId="12" fillId="7" borderId="3" xfId="2" applyFont="1" applyFill="1" applyBorder="1" applyAlignment="1">
      <alignment vertical="center"/>
    </xf>
    <xf numFmtId="43" fontId="12" fillId="7" borderId="3" xfId="1" applyFont="1" applyFill="1" applyBorder="1" applyAlignment="1">
      <alignment horizontal="center" vertical="center"/>
    </xf>
    <xf numFmtId="41" fontId="40" fillId="6" borderId="3" xfId="7" applyNumberFormat="1" applyFont="1" applyFill="1" applyBorder="1" applyAlignment="1">
      <alignment vertical="center"/>
    </xf>
    <xf numFmtId="41" fontId="12" fillId="6" borderId="3" xfId="2" applyFont="1" applyFill="1" applyBorder="1" applyAlignment="1">
      <alignment vertical="center"/>
    </xf>
    <xf numFmtId="43" fontId="12" fillId="6" borderId="3" xfId="1" applyFont="1" applyFill="1" applyBorder="1" applyAlignment="1">
      <alignment horizontal="center" vertical="center"/>
    </xf>
    <xf numFmtId="41" fontId="40" fillId="2" borderId="3" xfId="7" applyNumberFormat="1" applyFont="1" applyFill="1" applyBorder="1" applyAlignment="1">
      <alignment vertical="center"/>
    </xf>
    <xf numFmtId="43" fontId="12" fillId="2" borderId="3" xfId="1" applyFont="1" applyFill="1" applyBorder="1" applyAlignment="1">
      <alignment horizontal="center" vertical="center"/>
    </xf>
    <xf numFmtId="43" fontId="40" fillId="6" borderId="3" xfId="1" applyFont="1" applyFill="1" applyBorder="1" applyAlignment="1">
      <alignment vertical="center"/>
    </xf>
    <xf numFmtId="43" fontId="12" fillId="6" borderId="3" xfId="1" applyFont="1" applyFill="1" applyBorder="1" applyAlignment="1">
      <alignment vertical="center"/>
    </xf>
    <xf numFmtId="43" fontId="40" fillId="2" borderId="3" xfId="1" applyFont="1" applyFill="1" applyBorder="1" applyAlignment="1">
      <alignment vertical="center"/>
    </xf>
    <xf numFmtId="43" fontId="12" fillId="2" borderId="3" xfId="1" applyFont="1" applyFill="1" applyBorder="1" applyAlignment="1">
      <alignment vertical="center"/>
    </xf>
    <xf numFmtId="43" fontId="40" fillId="3" borderId="3" xfId="1" applyFont="1" applyFill="1" applyBorder="1" applyAlignment="1">
      <alignment vertical="center"/>
    </xf>
    <xf numFmtId="43" fontId="12" fillId="3" borderId="3" xfId="1" applyFont="1" applyFill="1" applyBorder="1" applyAlignment="1">
      <alignment vertical="center"/>
    </xf>
    <xf numFmtId="0" fontId="19" fillId="3" borderId="11" xfId="5" applyFont="1" applyFill="1" applyBorder="1" applyAlignment="1">
      <alignment horizontal="center" vertical="center" wrapText="1" readingOrder="1"/>
    </xf>
    <xf numFmtId="0" fontId="15" fillId="3" borderId="8" xfId="5" applyFont="1" applyFill="1" applyBorder="1" applyAlignment="1">
      <alignment horizontal="left" vertical="center" wrapText="1"/>
    </xf>
    <xf numFmtId="0" fontId="15" fillId="3" borderId="24" xfId="5" applyFont="1" applyFill="1" applyBorder="1" applyAlignment="1">
      <alignment vertical="center"/>
    </xf>
    <xf numFmtId="0" fontId="12" fillId="3" borderId="24" xfId="5" applyFont="1" applyFill="1" applyBorder="1" applyAlignment="1">
      <alignment vertical="center"/>
    </xf>
    <xf numFmtId="0" fontId="40" fillId="3" borderId="24" xfId="5" applyFont="1" applyFill="1" applyBorder="1" applyAlignment="1">
      <alignment vertical="center"/>
    </xf>
    <xf numFmtId="0" fontId="12" fillId="3" borderId="19" xfId="5" applyFont="1" applyFill="1" applyBorder="1" applyAlignment="1">
      <alignment vertical="center"/>
    </xf>
    <xf numFmtId="0" fontId="9" fillId="0" borderId="24" xfId="5" applyFont="1" applyBorder="1" applyAlignment="1">
      <alignment vertical="center"/>
    </xf>
    <xf numFmtId="0" fontId="9" fillId="3" borderId="24" xfId="5" applyFont="1" applyFill="1" applyBorder="1" applyAlignment="1">
      <alignment horizontal="center" vertical="center"/>
    </xf>
    <xf numFmtId="0" fontId="15" fillId="3" borderId="24" xfId="5" applyFont="1" applyFill="1" applyBorder="1" applyAlignment="1">
      <alignment horizontal="center" vertical="center"/>
    </xf>
    <xf numFmtId="0" fontId="9" fillId="3" borderId="19" xfId="5" applyFont="1" applyFill="1" applyBorder="1" applyAlignment="1">
      <alignment horizontal="center" vertical="center"/>
    </xf>
    <xf numFmtId="0" fontId="9" fillId="2" borderId="14" xfId="5" applyFont="1" applyFill="1" applyBorder="1" applyAlignment="1">
      <alignment horizontal="center" vertical="center"/>
    </xf>
    <xf numFmtId="0" fontId="3" fillId="0" borderId="28" xfId="5" applyBorder="1">
      <alignment vertical="top"/>
    </xf>
    <xf numFmtId="41" fontId="18" fillId="6" borderId="3" xfId="5" applyNumberFormat="1" applyFont="1" applyFill="1" applyBorder="1" applyAlignment="1">
      <alignment horizontal="center" vertical="center" wrapText="1"/>
    </xf>
    <xf numFmtId="41" fontId="15" fillId="3" borderId="3" xfId="5" applyNumberFormat="1" applyFont="1" applyFill="1" applyBorder="1" applyAlignment="1">
      <alignment horizontal="left" vertical="center" wrapText="1"/>
    </xf>
    <xf numFmtId="41" fontId="12" fillId="2" borderId="3" xfId="2" applyFont="1" applyFill="1" applyBorder="1" applyAlignment="1">
      <alignment horizontal="center" vertical="center"/>
    </xf>
    <xf numFmtId="43" fontId="16" fillId="3" borderId="3" xfId="1" applyFont="1" applyFill="1" applyBorder="1" applyAlignment="1">
      <alignment horizontal="center" vertical="center"/>
    </xf>
    <xf numFmtId="43" fontId="16" fillId="3" borderId="3" xfId="1" applyFont="1" applyFill="1" applyBorder="1" applyAlignment="1">
      <alignment vertical="center"/>
    </xf>
    <xf numFmtId="41" fontId="39" fillId="3" borderId="3" xfId="2" applyFont="1" applyFill="1" applyBorder="1" applyAlignment="1">
      <alignment horizontal="center" vertical="center"/>
    </xf>
    <xf numFmtId="41" fontId="12" fillId="3" borderId="3" xfId="2" applyFont="1" applyFill="1" applyBorder="1" applyAlignment="1">
      <alignment horizontal="right" vertical="center"/>
    </xf>
    <xf numFmtId="41" fontId="12" fillId="2" borderId="3" xfId="2" applyFont="1" applyFill="1" applyBorder="1" applyAlignment="1">
      <alignment horizontal="right" vertical="center"/>
    </xf>
    <xf numFmtId="41" fontId="12" fillId="3" borderId="3" xfId="7" applyNumberFormat="1" applyFont="1" applyFill="1" applyBorder="1" applyAlignment="1">
      <alignment vertical="center"/>
    </xf>
    <xf numFmtId="41" fontId="12" fillId="6" borderId="3" xfId="2" applyFont="1" applyFill="1" applyBorder="1" applyAlignment="1">
      <alignment horizontal="right" vertical="center"/>
    </xf>
    <xf numFmtId="41" fontId="15" fillId="6" borderId="3" xfId="2" applyFont="1" applyFill="1" applyBorder="1" applyAlignment="1">
      <alignment horizontal="right" vertical="center"/>
    </xf>
    <xf numFmtId="41" fontId="15" fillId="6" borderId="3" xfId="2" applyFont="1" applyFill="1" applyBorder="1" applyAlignment="1">
      <alignment horizontal="center" vertical="center"/>
    </xf>
    <xf numFmtId="0" fontId="15" fillId="3" borderId="23" xfId="5" applyFont="1" applyFill="1" applyBorder="1" applyAlignment="1">
      <alignment vertical="center"/>
    </xf>
    <xf numFmtId="0" fontId="12" fillId="3" borderId="23" xfId="5" applyFont="1" applyFill="1" applyBorder="1" applyAlignment="1">
      <alignment vertical="center"/>
    </xf>
    <xf numFmtId="0" fontId="40" fillId="3" borderId="23" xfId="5" applyFont="1" applyFill="1" applyBorder="1" applyAlignment="1">
      <alignment vertical="center"/>
    </xf>
    <xf numFmtId="0" fontId="12" fillId="3" borderId="18" xfId="5" applyFont="1" applyFill="1" applyBorder="1" applyAlignment="1">
      <alignment vertical="center"/>
    </xf>
    <xf numFmtId="165" fontId="9" fillId="3" borderId="23" xfId="5" applyNumberFormat="1" applyFont="1" applyFill="1" applyBorder="1" applyAlignment="1">
      <alignment horizontal="center" vertical="center"/>
    </xf>
    <xf numFmtId="165" fontId="9" fillId="3" borderId="15" xfId="5" applyNumberFormat="1" applyFont="1" applyFill="1" applyBorder="1" applyAlignment="1">
      <alignment horizontal="center" vertical="center"/>
    </xf>
    <xf numFmtId="165" fontId="15" fillId="3" borderId="23" xfId="5" applyNumberFormat="1" applyFont="1" applyFill="1" applyBorder="1" applyAlignment="1">
      <alignment horizontal="center" vertical="center"/>
    </xf>
    <xf numFmtId="165" fontId="9" fillId="3" borderId="18" xfId="5" applyNumberFormat="1" applyFont="1" applyFill="1" applyBorder="1" applyAlignment="1">
      <alignment horizontal="center" vertical="center"/>
    </xf>
    <xf numFmtId="165" fontId="9" fillId="2" borderId="15" xfId="5" applyNumberFormat="1" applyFont="1" applyFill="1" applyBorder="1" applyAlignment="1">
      <alignment horizontal="center" vertical="center"/>
    </xf>
    <xf numFmtId="0" fontId="9" fillId="3" borderId="23" xfId="5" quotePrefix="1" applyFont="1" applyFill="1" applyBorder="1" applyAlignment="1">
      <alignment horizontal="left" vertical="center" wrapText="1"/>
    </xf>
    <xf numFmtId="0" fontId="12" fillId="8" borderId="23" xfId="5" applyFont="1" applyFill="1" applyBorder="1" applyAlignment="1">
      <alignment horizontal="left" vertical="center" wrapText="1"/>
    </xf>
    <xf numFmtId="0" fontId="12" fillId="2" borderId="23" xfId="5" applyFont="1" applyFill="1" applyBorder="1" applyAlignment="1">
      <alignment horizontal="left" vertical="center" wrapText="1"/>
    </xf>
    <xf numFmtId="0" fontId="12" fillId="6" borderId="23" xfId="5" applyFont="1" applyFill="1" applyBorder="1" applyAlignment="1">
      <alignment horizontal="center" vertical="center" wrapText="1"/>
    </xf>
    <xf numFmtId="0" fontId="9" fillId="2" borderId="23" xfId="5" applyFont="1" applyFill="1" applyBorder="1" applyAlignment="1">
      <alignment horizontal="left" vertical="center" wrapText="1"/>
    </xf>
    <xf numFmtId="0" fontId="12" fillId="6" borderId="23" xfId="5" applyFont="1" applyFill="1" applyBorder="1" applyAlignment="1">
      <alignment horizontal="left" vertical="center" wrapText="1"/>
    </xf>
    <xf numFmtId="0" fontId="9" fillId="3" borderId="0" xfId="5" applyFont="1" applyFill="1">
      <alignment vertical="top"/>
    </xf>
    <xf numFmtId="0" fontId="9" fillId="3" borderId="0" xfId="5" applyFont="1" applyFill="1" applyAlignment="1">
      <alignment horizontal="left" vertical="top" wrapText="1" readingOrder="1"/>
    </xf>
    <xf numFmtId="0" fontId="9" fillId="3" borderId="0" xfId="5" quotePrefix="1" applyFont="1" applyFill="1" applyAlignment="1">
      <alignment horizontal="left" vertical="top" wrapText="1" readingOrder="1"/>
    </xf>
    <xf numFmtId="165" fontId="9" fillId="3" borderId="0" xfId="5" applyNumberFormat="1" applyFont="1" applyFill="1" applyAlignment="1">
      <alignment horizontal="center" vertical="top"/>
    </xf>
    <xf numFmtId="0" fontId="9" fillId="3" borderId="0" xfId="5" applyFont="1" applyFill="1" applyAlignment="1">
      <alignment horizontal="center" vertical="top"/>
    </xf>
    <xf numFmtId="41" fontId="16" fillId="3" borderId="0" xfId="2" applyFont="1" applyFill="1" applyBorder="1" applyAlignment="1">
      <alignment horizontal="center" vertical="center"/>
    </xf>
    <xf numFmtId="41" fontId="40" fillId="3" borderId="0" xfId="7" applyNumberFormat="1" applyFont="1" applyFill="1" applyBorder="1" applyAlignment="1">
      <alignment vertical="center"/>
    </xf>
    <xf numFmtId="41" fontId="12" fillId="3" borderId="0" xfId="2" applyFont="1" applyFill="1" applyBorder="1" applyAlignment="1">
      <alignment vertical="center"/>
    </xf>
    <xf numFmtId="43" fontId="12" fillId="3" borderId="0" xfId="1" applyFont="1" applyFill="1" applyBorder="1" applyAlignment="1">
      <alignment horizontal="center" vertical="center"/>
    </xf>
    <xf numFmtId="0" fontId="22" fillId="0" borderId="0" xfId="0" applyFont="1"/>
    <xf numFmtId="0" fontId="23" fillId="0" borderId="23" xfId="0" applyFont="1" applyBorder="1" applyAlignment="1">
      <alignment horizontal="left" vertical="center"/>
    </xf>
    <xf numFmtId="41" fontId="23" fillId="3" borderId="3" xfId="0" applyNumberFormat="1" applyFont="1" applyFill="1" applyBorder="1" applyAlignment="1">
      <alignment vertical="center"/>
    </xf>
    <xf numFmtId="0" fontId="25" fillId="0" borderId="0" xfId="0" applyFont="1"/>
    <xf numFmtId="0" fontId="23" fillId="0" borderId="0" xfId="0" applyFont="1"/>
    <xf numFmtId="0" fontId="22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41" fontId="22" fillId="0" borderId="0" xfId="0" applyNumberFormat="1" applyFont="1"/>
    <xf numFmtId="0" fontId="2" fillId="0" borderId="0" xfId="0" applyFont="1"/>
    <xf numFmtId="0" fontId="22" fillId="0" borderId="0" xfId="0" applyFont="1" applyAlignment="1">
      <alignment horizontal="left"/>
    </xf>
    <xf numFmtId="0" fontId="21" fillId="0" borderId="0" xfId="0" applyFont="1" applyAlignment="1">
      <alignment vertical="top"/>
    </xf>
    <xf numFmtId="41" fontId="28" fillId="0" borderId="3" xfId="0" applyNumberFormat="1" applyFont="1" applyBorder="1" applyAlignment="1">
      <alignment vertical="center"/>
    </xf>
    <xf numFmtId="41" fontId="29" fillId="0" borderId="31" xfId="0" applyNumberFormat="1" applyFont="1" applyBorder="1" applyAlignment="1">
      <alignment vertical="center"/>
    </xf>
    <xf numFmtId="2" fontId="29" fillId="3" borderId="31" xfId="0" applyNumberFormat="1" applyFont="1" applyFill="1" applyBorder="1" applyAlignment="1">
      <alignment vertical="center"/>
    </xf>
    <xf numFmtId="41" fontId="29" fillId="0" borderId="3" xfId="0" applyNumberFormat="1" applyFont="1" applyBorder="1" applyAlignment="1">
      <alignment vertical="center"/>
    </xf>
    <xf numFmtId="0" fontId="29" fillId="0" borderId="23" xfId="0" applyFont="1" applyBorder="1" applyAlignment="1">
      <alignment horizontal="left" vertical="center" indent="3"/>
    </xf>
    <xf numFmtId="0" fontId="29" fillId="0" borderId="23" xfId="0" applyFont="1" applyBorder="1" applyAlignment="1">
      <alignment horizontal="left" vertical="center" wrapText="1" indent="3"/>
    </xf>
    <xf numFmtId="0" fontId="29" fillId="0" borderId="18" xfId="0" applyFont="1" applyBorder="1" applyAlignment="1">
      <alignment horizontal="left" vertical="center" indent="3"/>
    </xf>
    <xf numFmtId="0" fontId="13" fillId="0" borderId="0" xfId="0" applyFont="1"/>
    <xf numFmtId="0" fontId="30" fillId="0" borderId="23" xfId="0" applyFont="1" applyBorder="1" applyAlignment="1">
      <alignment horizontal="left" vertical="center" wrapText="1" indent="4"/>
    </xf>
    <xf numFmtId="41" fontId="30" fillId="0" borderId="31" xfId="0" applyNumberFormat="1" applyFont="1" applyBorder="1" applyAlignment="1">
      <alignment vertical="center"/>
    </xf>
    <xf numFmtId="0" fontId="30" fillId="0" borderId="23" xfId="0" applyFont="1" applyBorder="1" applyAlignment="1">
      <alignment horizontal="left" vertical="center" indent="4"/>
    </xf>
    <xf numFmtId="2" fontId="30" fillId="3" borderId="31" xfId="0" applyNumberFormat="1" applyFont="1" applyFill="1" applyBorder="1" applyAlignment="1">
      <alignment vertical="center"/>
    </xf>
    <xf numFmtId="41" fontId="30" fillId="0" borderId="3" xfId="0" applyNumberFormat="1" applyFont="1" applyBorder="1" applyAlignment="1">
      <alignment vertical="center"/>
    </xf>
    <xf numFmtId="0" fontId="30" fillId="0" borderId="18" xfId="0" applyFont="1" applyBorder="1" applyAlignment="1">
      <alignment horizontal="left" vertical="center" indent="4"/>
    </xf>
    <xf numFmtId="0" fontId="29" fillId="0" borderId="32" xfId="0" quotePrefix="1" applyFont="1" applyBorder="1" applyAlignment="1">
      <alignment horizontal="center" vertical="center"/>
    </xf>
    <xf numFmtId="2" fontId="29" fillId="3" borderId="33" xfId="0" applyNumberFormat="1" applyFont="1" applyFill="1" applyBorder="1" applyAlignment="1">
      <alignment vertical="center"/>
    </xf>
    <xf numFmtId="2" fontId="30" fillId="3" borderId="33" xfId="0" applyNumberFormat="1" applyFont="1" applyFill="1" applyBorder="1" applyAlignment="1">
      <alignment vertical="center"/>
    </xf>
    <xf numFmtId="2" fontId="31" fillId="3" borderId="33" xfId="0" applyNumberFormat="1" applyFont="1" applyFill="1" applyBorder="1" applyAlignment="1">
      <alignment vertical="center"/>
    </xf>
    <xf numFmtId="41" fontId="28" fillId="0" borderId="31" xfId="0" applyNumberFormat="1" applyFont="1" applyBorder="1" applyAlignment="1">
      <alignment vertical="center"/>
    </xf>
    <xf numFmtId="2" fontId="28" fillId="3" borderId="31" xfId="0" applyNumberFormat="1" applyFont="1" applyFill="1" applyBorder="1" applyAlignment="1">
      <alignment vertical="center"/>
    </xf>
    <xf numFmtId="0" fontId="28" fillId="0" borderId="23" xfId="0" applyFont="1" applyBorder="1" applyAlignment="1">
      <alignment horizontal="left" vertical="center" indent="3"/>
    </xf>
    <xf numFmtId="0" fontId="28" fillId="0" borderId="23" xfId="0" applyFont="1" applyBorder="1" applyAlignment="1">
      <alignment horizontal="left" vertical="center" wrapText="1" indent="3"/>
    </xf>
    <xf numFmtId="0" fontId="29" fillId="0" borderId="34" xfId="0" quotePrefix="1" applyFont="1" applyBorder="1" applyAlignment="1">
      <alignment horizontal="center" vertical="center"/>
    </xf>
    <xf numFmtId="0" fontId="29" fillId="0" borderId="34" xfId="0" applyFont="1" applyBorder="1" applyAlignment="1">
      <alignment horizontal="left" vertical="center" indent="3"/>
    </xf>
    <xf numFmtId="41" fontId="29" fillId="0" borderId="34" xfId="0" applyNumberFormat="1" applyFont="1" applyBorder="1" applyAlignment="1">
      <alignment vertical="center"/>
    </xf>
    <xf numFmtId="2" fontId="29" fillId="3" borderId="34" xfId="0" applyNumberFormat="1" applyFont="1" applyFill="1" applyBorder="1" applyAlignment="1">
      <alignment vertical="center"/>
    </xf>
    <xf numFmtId="2" fontId="28" fillId="0" borderId="31" xfId="0" applyNumberFormat="1" applyFont="1" applyBorder="1" applyAlignment="1">
      <alignment vertical="center"/>
    </xf>
    <xf numFmtId="41" fontId="41" fillId="0" borderId="3" xfId="0" applyNumberFormat="1" applyFont="1" applyBorder="1" applyAlignment="1">
      <alignment vertical="center"/>
    </xf>
    <xf numFmtId="41" fontId="41" fillId="0" borderId="31" xfId="0" applyNumberFormat="1" applyFont="1" applyBorder="1" applyAlignment="1">
      <alignment vertical="center"/>
    </xf>
    <xf numFmtId="0" fontId="42" fillId="0" borderId="23" xfId="0" applyFont="1" applyBorder="1" applyAlignment="1">
      <alignment horizontal="left" vertical="center" wrapText="1" indent="3"/>
    </xf>
    <xf numFmtId="41" fontId="42" fillId="0" borderId="3" xfId="0" applyNumberFormat="1" applyFont="1" applyBorder="1" applyAlignment="1">
      <alignment vertical="center"/>
    </xf>
    <xf numFmtId="2" fontId="42" fillId="3" borderId="31" xfId="0" applyNumberFormat="1" applyFont="1" applyFill="1" applyBorder="1" applyAlignment="1">
      <alignment vertical="center"/>
    </xf>
    <xf numFmtId="41" fontId="43" fillId="0" borderId="3" xfId="0" applyNumberFormat="1" applyFont="1" applyBorder="1" applyAlignment="1">
      <alignment vertical="center"/>
    </xf>
    <xf numFmtId="0" fontId="29" fillId="0" borderId="0" xfId="0" quotePrefix="1" applyFont="1" applyAlignment="1">
      <alignment horizontal="center" vertical="center"/>
    </xf>
    <xf numFmtId="0" fontId="29" fillId="0" borderId="0" xfId="0" applyFont="1" applyAlignment="1">
      <alignment horizontal="left" vertical="center" indent="3"/>
    </xf>
    <xf numFmtId="41" fontId="29" fillId="0" borderId="0" xfId="0" applyNumberFormat="1" applyFont="1" applyAlignment="1">
      <alignment vertical="center"/>
    </xf>
    <xf numFmtId="2" fontId="29" fillId="3" borderId="0" xfId="0" applyNumberFormat="1" applyFont="1" applyFill="1" applyAlignment="1">
      <alignment vertical="center"/>
    </xf>
    <xf numFmtId="0" fontId="34" fillId="0" borderId="0" xfId="0" applyFont="1"/>
    <xf numFmtId="0" fontId="34" fillId="0" borderId="0" xfId="0" applyFont="1" applyAlignment="1">
      <alignment horizontal="center"/>
    </xf>
    <xf numFmtId="41" fontId="42" fillId="0" borderId="31" xfId="0" applyNumberFormat="1" applyFont="1" applyBorder="1" applyAlignment="1">
      <alignment vertical="center"/>
    </xf>
    <xf numFmtId="0" fontId="29" fillId="0" borderId="23" xfId="0" applyFont="1" applyBorder="1" applyAlignment="1">
      <alignment horizontal="left" vertical="center" indent="2"/>
    </xf>
    <xf numFmtId="0" fontId="29" fillId="0" borderId="32" xfId="0" quotePrefix="1" applyFont="1" applyBorder="1" applyAlignment="1">
      <alignment vertical="center"/>
    </xf>
    <xf numFmtId="0" fontId="28" fillId="0" borderId="32" xfId="0" quotePrefix="1" applyFont="1" applyBorder="1" applyAlignment="1">
      <alignment vertical="center"/>
    </xf>
    <xf numFmtId="0" fontId="29" fillId="0" borderId="35" xfId="0" quotePrefix="1" applyFont="1" applyBorder="1" applyAlignment="1">
      <alignment vertical="center"/>
    </xf>
    <xf numFmtId="41" fontId="28" fillId="11" borderId="3" xfId="0" applyNumberFormat="1" applyFont="1" applyFill="1" applyBorder="1" applyAlignment="1">
      <alignment vertical="center"/>
    </xf>
    <xf numFmtId="2" fontId="28" fillId="11" borderId="3" xfId="0" applyNumberFormat="1" applyFont="1" applyFill="1" applyBorder="1" applyAlignment="1">
      <alignment vertical="center"/>
    </xf>
    <xf numFmtId="2" fontId="28" fillId="11" borderId="36" xfId="0" applyNumberFormat="1" applyFont="1" applyFill="1" applyBorder="1" applyAlignment="1">
      <alignment vertical="center"/>
    </xf>
    <xf numFmtId="0" fontId="29" fillId="11" borderId="32" xfId="0" quotePrefix="1" applyFont="1" applyFill="1" applyBorder="1" applyAlignment="1">
      <alignment vertical="center"/>
    </xf>
    <xf numFmtId="0" fontId="28" fillId="11" borderId="23" xfId="0" applyFont="1" applyFill="1" applyBorder="1" applyAlignment="1">
      <alignment horizontal="center" vertical="center"/>
    </xf>
    <xf numFmtId="43" fontId="0" fillId="0" borderId="0" xfId="0" applyNumberFormat="1"/>
    <xf numFmtId="0" fontId="28" fillId="11" borderId="38" xfId="0" applyFont="1" applyFill="1" applyBorder="1" applyAlignment="1">
      <alignment horizontal="center" vertical="center" wrapText="1"/>
    </xf>
    <xf numFmtId="0" fontId="28" fillId="11" borderId="29" xfId="0" applyFont="1" applyFill="1" applyBorder="1" applyAlignment="1">
      <alignment horizontal="center" vertical="center" wrapText="1"/>
    </xf>
    <xf numFmtId="0" fontId="28" fillId="11" borderId="7" xfId="0" applyFont="1" applyFill="1" applyBorder="1" applyAlignment="1">
      <alignment horizontal="center" vertical="center" wrapText="1"/>
    </xf>
    <xf numFmtId="0" fontId="28" fillId="11" borderId="39" xfId="0" applyFont="1" applyFill="1" applyBorder="1" applyAlignment="1">
      <alignment horizontal="center" vertical="center" wrapText="1"/>
    </xf>
    <xf numFmtId="0" fontId="28" fillId="11" borderId="41" xfId="0" quotePrefix="1" applyFont="1" applyFill="1" applyBorder="1" applyAlignment="1">
      <alignment vertical="center"/>
    </xf>
    <xf numFmtId="0" fontId="28" fillId="11" borderId="15" xfId="0" applyFont="1" applyFill="1" applyBorder="1" applyAlignment="1">
      <alignment horizontal="left" vertical="center" indent="2"/>
    </xf>
    <xf numFmtId="41" fontId="28" fillId="11" borderId="31" xfId="0" applyNumberFormat="1" applyFont="1" applyFill="1" applyBorder="1" applyAlignment="1">
      <alignment vertical="center"/>
    </xf>
    <xf numFmtId="2" fontId="28" fillId="11" borderId="31" xfId="0" applyNumberFormat="1" applyFont="1" applyFill="1" applyBorder="1" applyAlignment="1">
      <alignment vertical="center"/>
    </xf>
    <xf numFmtId="2" fontId="28" fillId="11" borderId="33" xfId="0" applyNumberFormat="1" applyFont="1" applyFill="1" applyBorder="1" applyAlignment="1">
      <alignment vertical="center"/>
    </xf>
    <xf numFmtId="0" fontId="28" fillId="11" borderId="32" xfId="0" quotePrefix="1" applyFont="1" applyFill="1" applyBorder="1" applyAlignment="1">
      <alignment vertical="center"/>
    </xf>
    <xf numFmtId="0" fontId="28" fillId="11" borderId="23" xfId="0" applyFont="1" applyFill="1" applyBorder="1" applyAlignment="1">
      <alignment horizontal="left" vertical="center" indent="1"/>
    </xf>
    <xf numFmtId="0" fontId="28" fillId="12" borderId="32" xfId="0" quotePrefix="1" applyFont="1" applyFill="1" applyBorder="1" applyAlignment="1">
      <alignment vertical="center"/>
    </xf>
    <xf numFmtId="0" fontId="28" fillId="12" borderId="30" xfId="0" applyFont="1" applyFill="1" applyBorder="1" applyAlignment="1">
      <alignment horizontal="left" vertical="center"/>
    </xf>
    <xf numFmtId="41" fontId="28" fillId="12" borderId="5" xfId="0" applyNumberFormat="1" applyFont="1" applyFill="1" applyBorder="1" applyAlignment="1">
      <alignment vertical="center"/>
    </xf>
    <xf numFmtId="2" fontId="28" fillId="12" borderId="5" xfId="0" applyNumberFormat="1" applyFont="1" applyFill="1" applyBorder="1" applyAlignment="1">
      <alignment vertical="center"/>
    </xf>
    <xf numFmtId="2" fontId="28" fillId="12" borderId="40" xfId="0" applyNumberFormat="1" applyFont="1" applyFill="1" applyBorder="1" applyAlignment="1">
      <alignment vertical="center"/>
    </xf>
    <xf numFmtId="0" fontId="28" fillId="12" borderId="23" xfId="0" applyFont="1" applyFill="1" applyBorder="1" applyAlignment="1">
      <alignment horizontal="left" vertical="center" indent="1"/>
    </xf>
    <xf numFmtId="41" fontId="28" fillId="12" borderId="3" xfId="0" applyNumberFormat="1" applyFont="1" applyFill="1" applyBorder="1" applyAlignment="1">
      <alignment vertical="center"/>
    </xf>
    <xf numFmtId="2" fontId="28" fillId="12" borderId="3" xfId="0" applyNumberFormat="1" applyFont="1" applyFill="1" applyBorder="1" applyAlignment="1">
      <alignment vertical="center"/>
    </xf>
    <xf numFmtId="2" fontId="28" fillId="12" borderId="36" xfId="0" applyNumberFormat="1" applyFont="1" applyFill="1" applyBorder="1" applyAlignment="1">
      <alignment vertical="center"/>
    </xf>
    <xf numFmtId="0" fontId="29" fillId="0" borderId="23" xfId="0" applyFont="1" applyBorder="1" applyAlignment="1">
      <alignment horizontal="left" vertical="center" wrapText="1" indent="4"/>
    </xf>
    <xf numFmtId="2" fontId="41" fillId="3" borderId="31" xfId="0" applyNumberFormat="1" applyFont="1" applyFill="1" applyBorder="1" applyAlignment="1">
      <alignment vertical="center"/>
    </xf>
    <xf numFmtId="0" fontId="1" fillId="0" borderId="0" xfId="0" applyFont="1"/>
    <xf numFmtId="43" fontId="22" fillId="0" borderId="0" xfId="1" applyFont="1"/>
    <xf numFmtId="43" fontId="13" fillId="0" borderId="0" xfId="0" applyNumberFormat="1" applyFont="1"/>
    <xf numFmtId="166" fontId="30" fillId="0" borderId="31" xfId="0" applyNumberFormat="1" applyFont="1" applyBorder="1" applyAlignment="1">
      <alignment vertical="center"/>
    </xf>
    <xf numFmtId="166" fontId="29" fillId="0" borderId="31" xfId="0" applyNumberFormat="1" applyFont="1" applyBorder="1" applyAlignment="1">
      <alignment vertical="center"/>
    </xf>
    <xf numFmtId="166" fontId="28" fillId="0" borderId="31" xfId="0" applyNumberFormat="1" applyFont="1" applyBorder="1" applyAlignment="1">
      <alignment vertical="center"/>
    </xf>
    <xf numFmtId="166" fontId="28" fillId="11" borderId="31" xfId="0" applyNumberFormat="1" applyFont="1" applyFill="1" applyBorder="1" applyAlignment="1">
      <alignment vertical="center"/>
    </xf>
    <xf numFmtId="166" fontId="28" fillId="12" borderId="3" xfId="0" applyNumberFormat="1" applyFont="1" applyFill="1" applyBorder="1" applyAlignment="1">
      <alignment vertical="center"/>
    </xf>
    <xf numFmtId="166" fontId="28" fillId="12" borderId="5" xfId="0" applyNumberFormat="1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45" fillId="0" borderId="0" xfId="0" applyFont="1"/>
    <xf numFmtId="0" fontId="49" fillId="0" borderId="0" xfId="0" applyFont="1"/>
    <xf numFmtId="43" fontId="50" fillId="0" borderId="0" xfId="1" applyFont="1"/>
    <xf numFmtId="0" fontId="1" fillId="0" borderId="0" xfId="0" applyFont="1" applyBorder="1"/>
    <xf numFmtId="43" fontId="0" fillId="0" borderId="0" xfId="1" applyFont="1" applyBorder="1"/>
    <xf numFmtId="41" fontId="1" fillId="0" borderId="0" xfId="0" applyNumberFormat="1" applyFont="1"/>
    <xf numFmtId="3" fontId="22" fillId="0" borderId="0" xfId="0" applyNumberFormat="1" applyFont="1"/>
    <xf numFmtId="167" fontId="22" fillId="0" borderId="0" xfId="1" applyNumberFormat="1" applyFont="1"/>
    <xf numFmtId="41" fontId="13" fillId="0" borderId="0" xfId="0" applyNumberFormat="1" applyFont="1"/>
    <xf numFmtId="43" fontId="51" fillId="13" borderId="0" xfId="8" applyNumberFormat="1"/>
    <xf numFmtId="0" fontId="51" fillId="13" borderId="0" xfId="8"/>
    <xf numFmtId="0" fontId="22" fillId="0" borderId="0" xfId="0" applyFont="1" applyBorder="1"/>
    <xf numFmtId="41" fontId="28" fillId="0" borderId="3" xfId="0" applyNumberFormat="1" applyFont="1" applyFill="1" applyBorder="1" applyAlignment="1">
      <alignment vertical="center"/>
    </xf>
    <xf numFmtId="0" fontId="28" fillId="0" borderId="23" xfId="0" applyFont="1" applyFill="1" applyBorder="1" applyAlignment="1">
      <alignment horizontal="left" vertical="center" indent="3"/>
    </xf>
    <xf numFmtId="41" fontId="28" fillId="0" borderId="31" xfId="0" applyNumberFormat="1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2" fillId="10" borderId="0" xfId="0" applyFont="1" applyFill="1" applyBorder="1"/>
    <xf numFmtId="0" fontId="21" fillId="10" borderId="0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0" fontId="23" fillId="6" borderId="0" xfId="0" quotePrefix="1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41" fontId="21" fillId="6" borderId="0" xfId="0" applyNumberFormat="1" applyFont="1" applyFill="1" applyBorder="1" applyAlignment="1">
      <alignment vertical="center"/>
    </xf>
    <xf numFmtId="2" fontId="21" fillId="6" borderId="0" xfId="0" applyNumberFormat="1" applyFont="1" applyFill="1" applyBorder="1" applyAlignment="1">
      <alignment vertical="center"/>
    </xf>
    <xf numFmtId="0" fontId="23" fillId="2" borderId="0" xfId="0" quotePrefix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41" fontId="21" fillId="2" borderId="0" xfId="0" applyNumberFormat="1" applyFont="1" applyFill="1" applyBorder="1" applyAlignment="1">
      <alignment vertical="center"/>
    </xf>
    <xf numFmtId="2" fontId="21" fillId="2" borderId="0" xfId="0" applyNumberFormat="1" applyFont="1" applyFill="1" applyBorder="1" applyAlignment="1">
      <alignment vertical="center"/>
    </xf>
    <xf numFmtId="0" fontId="23" fillId="0" borderId="0" xfId="0" quotePrefix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41" fontId="21" fillId="0" borderId="0" xfId="0" applyNumberFormat="1" applyFont="1" applyBorder="1" applyAlignment="1">
      <alignment vertical="center"/>
    </xf>
    <xf numFmtId="2" fontId="21" fillId="3" borderId="0" xfId="0" applyNumberFormat="1" applyFont="1" applyFill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41" fontId="23" fillId="0" borderId="0" xfId="0" applyNumberFormat="1" applyFont="1" applyBorder="1" applyAlignment="1">
      <alignment vertical="center"/>
    </xf>
    <xf numFmtId="2" fontId="23" fillId="3" borderId="0" xfId="0" applyNumberFormat="1" applyFont="1" applyFill="1" applyBorder="1" applyAlignment="1">
      <alignment vertical="center"/>
    </xf>
    <xf numFmtId="0" fontId="2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41" fontId="25" fillId="0" borderId="0" xfId="0" applyNumberFormat="1" applyFont="1" applyBorder="1" applyAlignment="1">
      <alignment vertical="center"/>
    </xf>
    <xf numFmtId="2" fontId="25" fillId="3" borderId="0" xfId="0" applyNumberFormat="1" applyFont="1" applyFill="1" applyBorder="1" applyAlignment="1">
      <alignment vertical="center"/>
    </xf>
    <xf numFmtId="41" fontId="22" fillId="0" borderId="0" xfId="0" applyNumberFormat="1" applyFont="1" applyBorder="1" applyAlignment="1">
      <alignment vertical="center"/>
    </xf>
    <xf numFmtId="41" fontId="26" fillId="3" borderId="0" xfId="2" applyFont="1" applyFill="1" applyBorder="1" applyAlignment="1">
      <alignment vertical="center"/>
    </xf>
    <xf numFmtId="41" fontId="26" fillId="3" borderId="0" xfId="2" applyFont="1" applyFill="1" applyBorder="1" applyAlignment="1">
      <alignment horizontal="right" vertical="center"/>
    </xf>
    <xf numFmtId="0" fontId="23" fillId="0" borderId="0" xfId="0" applyFont="1" applyBorder="1"/>
    <xf numFmtId="0" fontId="23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7" fillId="0" borderId="0" xfId="0" applyFont="1" applyBorder="1"/>
    <xf numFmtId="0" fontId="23" fillId="0" borderId="0" xfId="0" applyFont="1" applyBorder="1" applyAlignment="1">
      <alignment horizontal="left"/>
    </xf>
    <xf numFmtId="41" fontId="29" fillId="0" borderId="31" xfId="0" applyNumberFormat="1" applyFont="1" applyFill="1" applyBorder="1" applyAlignment="1">
      <alignment vertical="center"/>
    </xf>
    <xf numFmtId="43" fontId="22" fillId="0" borderId="0" xfId="0" applyNumberFormat="1" applyFont="1"/>
    <xf numFmtId="166" fontId="22" fillId="0" borderId="0" xfId="0" applyNumberFormat="1" applyFont="1"/>
    <xf numFmtId="43" fontId="28" fillId="12" borderId="5" xfId="1" applyFont="1" applyFill="1" applyBorder="1" applyAlignment="1">
      <alignment vertical="center"/>
    </xf>
    <xf numFmtId="43" fontId="28" fillId="12" borderId="3" xfId="1" applyFont="1" applyFill="1" applyBorder="1" applyAlignment="1">
      <alignment vertical="center"/>
    </xf>
    <xf numFmtId="43" fontId="28" fillId="0" borderId="31" xfId="1" applyFont="1" applyBorder="1" applyAlignment="1">
      <alignment vertical="center"/>
    </xf>
    <xf numFmtId="43" fontId="29" fillId="0" borderId="31" xfId="1" applyFont="1" applyBorder="1" applyAlignment="1">
      <alignment vertical="center"/>
    </xf>
    <xf numFmtId="43" fontId="30" fillId="0" borderId="31" xfId="1" applyFont="1" applyBorder="1" applyAlignment="1">
      <alignment vertical="center"/>
    </xf>
    <xf numFmtId="43" fontId="28" fillId="0" borderId="31" xfId="1" applyFont="1" applyFill="1" applyBorder="1" applyAlignment="1">
      <alignment vertical="center"/>
    </xf>
    <xf numFmtId="43" fontId="29" fillId="0" borderId="31" xfId="1" applyFont="1" applyFill="1" applyBorder="1" applyAlignment="1">
      <alignment vertical="center"/>
    </xf>
    <xf numFmtId="43" fontId="29" fillId="0" borderId="3" xfId="1" applyFont="1" applyBorder="1" applyAlignment="1">
      <alignment vertical="center"/>
    </xf>
    <xf numFmtId="43" fontId="28" fillId="0" borderId="3" xfId="1" applyFont="1" applyFill="1" applyBorder="1" applyAlignment="1">
      <alignment vertical="center"/>
    </xf>
    <xf numFmtId="43" fontId="28" fillId="0" borderId="3" xfId="1" applyFont="1" applyBorder="1" applyAlignment="1">
      <alignment vertical="center"/>
    </xf>
    <xf numFmtId="43" fontId="30" fillId="0" borderId="3" xfId="1" applyFont="1" applyBorder="1" applyAlignment="1">
      <alignment vertical="center"/>
    </xf>
    <xf numFmtId="43" fontId="42" fillId="0" borderId="3" xfId="1" applyFont="1" applyBorder="1" applyAlignment="1">
      <alignment vertical="center"/>
    </xf>
    <xf numFmtId="43" fontId="41" fillId="0" borderId="31" xfId="1" applyFont="1" applyBorder="1" applyAlignment="1">
      <alignment vertical="center"/>
    </xf>
    <xf numFmtId="43" fontId="41" fillId="0" borderId="3" xfId="1" applyFont="1" applyBorder="1" applyAlignment="1">
      <alignment vertical="center"/>
    </xf>
    <xf numFmtId="43" fontId="43" fillId="0" borderId="3" xfId="1" applyFont="1" applyBorder="1" applyAlignment="1">
      <alignment vertical="center"/>
    </xf>
    <xf numFmtId="43" fontId="30" fillId="0" borderId="31" xfId="1" applyFont="1" applyFill="1" applyBorder="1" applyAlignment="1">
      <alignment vertical="center"/>
    </xf>
    <xf numFmtId="43" fontId="30" fillId="0" borderId="3" xfId="1" applyFont="1" applyFill="1" applyBorder="1" applyAlignment="1">
      <alignment vertical="center"/>
    </xf>
    <xf numFmtId="43" fontId="29" fillId="0" borderId="3" xfId="1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7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8" fillId="12" borderId="5" xfId="0" applyNumberFormat="1" applyFont="1" applyFill="1" applyBorder="1" applyAlignment="1">
      <alignment horizontal="center" vertical="center"/>
    </xf>
    <xf numFmtId="2" fontId="28" fillId="12" borderId="3" xfId="0" applyNumberFormat="1" applyFont="1" applyFill="1" applyBorder="1" applyAlignment="1">
      <alignment horizontal="center" vertical="center"/>
    </xf>
    <xf numFmtId="2" fontId="28" fillId="3" borderId="31" xfId="0" applyNumberFormat="1" applyFont="1" applyFill="1" applyBorder="1" applyAlignment="1">
      <alignment horizontal="center" vertical="center"/>
    </xf>
    <xf numFmtId="2" fontId="29" fillId="3" borderId="31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42" fillId="3" borderId="31" xfId="0" applyNumberFormat="1" applyFont="1" applyFill="1" applyBorder="1" applyAlignment="1">
      <alignment horizontal="center" vertical="center"/>
    </xf>
    <xf numFmtId="2" fontId="41" fillId="3" borderId="31" xfId="0" applyNumberFormat="1" applyFont="1" applyFill="1" applyBorder="1" applyAlignment="1">
      <alignment horizontal="center" vertical="center"/>
    </xf>
    <xf numFmtId="2" fontId="28" fillId="0" borderId="31" xfId="0" applyNumberFormat="1" applyFont="1" applyBorder="1" applyAlignment="1">
      <alignment horizontal="center" vertical="center"/>
    </xf>
    <xf numFmtId="0" fontId="29" fillId="0" borderId="0" xfId="0" applyFont="1"/>
    <xf numFmtId="43" fontId="28" fillId="12" borderId="31" xfId="1" applyFont="1" applyFill="1" applyBorder="1" applyAlignment="1">
      <alignment vertical="center"/>
    </xf>
    <xf numFmtId="0" fontId="28" fillId="12" borderId="15" xfId="0" applyFont="1" applyFill="1" applyBorder="1" applyAlignment="1">
      <alignment horizontal="left" vertical="center"/>
    </xf>
    <xf numFmtId="0" fontId="28" fillId="12" borderId="41" xfId="0" quotePrefix="1" applyFont="1" applyFill="1" applyBorder="1" applyAlignment="1">
      <alignment vertical="center"/>
    </xf>
    <xf numFmtId="0" fontId="28" fillId="14" borderId="3" xfId="0" applyFont="1" applyFill="1" applyBorder="1" applyAlignment="1">
      <alignment horizontal="center" vertical="center" wrapText="1"/>
    </xf>
    <xf numFmtId="0" fontId="29" fillId="14" borderId="3" xfId="0" applyFont="1" applyFill="1" applyBorder="1" applyAlignment="1">
      <alignment horizontal="center" vertical="center" wrapText="1"/>
    </xf>
    <xf numFmtId="0" fontId="29" fillId="14" borderId="32" xfId="0" quotePrefix="1" applyFont="1" applyFill="1" applyBorder="1" applyAlignment="1">
      <alignment vertical="center"/>
    </xf>
    <xf numFmtId="0" fontId="28" fillId="14" borderId="23" xfId="0" applyFont="1" applyFill="1" applyBorder="1" applyAlignment="1">
      <alignment horizontal="center" vertical="center"/>
    </xf>
    <xf numFmtId="43" fontId="28" fillId="14" borderId="3" xfId="1" applyFont="1" applyFill="1" applyBorder="1" applyAlignment="1">
      <alignment vertical="center"/>
    </xf>
    <xf numFmtId="2" fontId="28" fillId="14" borderId="3" xfId="0" applyNumberFormat="1" applyFont="1" applyFill="1" applyBorder="1" applyAlignment="1">
      <alignment horizontal="center" vertical="center"/>
    </xf>
    <xf numFmtId="0" fontId="28" fillId="14" borderId="41" xfId="0" quotePrefix="1" applyFont="1" applyFill="1" applyBorder="1" applyAlignment="1">
      <alignment vertical="center"/>
    </xf>
    <xf numFmtId="0" fontId="28" fillId="14" borderId="15" xfId="0" applyFont="1" applyFill="1" applyBorder="1" applyAlignment="1">
      <alignment horizontal="left" vertical="center" indent="2"/>
    </xf>
    <xf numFmtId="43" fontId="28" fillId="14" borderId="31" xfId="1" applyFont="1" applyFill="1" applyBorder="1" applyAlignment="1">
      <alignment vertical="center"/>
    </xf>
    <xf numFmtId="2" fontId="28" fillId="14" borderId="31" xfId="0" applyNumberFormat="1" applyFont="1" applyFill="1" applyBorder="1" applyAlignment="1">
      <alignment horizontal="center" vertical="center"/>
    </xf>
    <xf numFmtId="0" fontId="28" fillId="14" borderId="32" xfId="0" quotePrefix="1" applyFont="1" applyFill="1" applyBorder="1" applyAlignment="1">
      <alignment vertical="center"/>
    </xf>
    <xf numFmtId="0" fontId="28" fillId="14" borderId="23" xfId="0" applyFont="1" applyFill="1" applyBorder="1" applyAlignment="1">
      <alignment horizontal="left" vertical="center" indent="1"/>
    </xf>
    <xf numFmtId="166" fontId="28" fillId="14" borderId="31" xfId="0" applyNumberFormat="1" applyFont="1" applyFill="1" applyBorder="1" applyAlignment="1">
      <alignment vertical="center"/>
    </xf>
    <xf numFmtId="43" fontId="29" fillId="14" borderId="3" xfId="1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9" applyFont="1"/>
    <xf numFmtId="0" fontId="13" fillId="0" borderId="0" xfId="9" applyFont="1" applyAlignment="1">
      <alignment vertical="top"/>
    </xf>
    <xf numFmtId="0" fontId="28" fillId="15" borderId="38" xfId="9" applyFont="1" applyFill="1" applyBorder="1" applyAlignment="1">
      <alignment horizontal="center" vertical="center" wrapText="1"/>
    </xf>
    <xf numFmtId="0" fontId="28" fillId="15" borderId="29" xfId="9" applyFont="1" applyFill="1" applyBorder="1" applyAlignment="1">
      <alignment horizontal="center" vertical="center" wrapText="1"/>
    </xf>
    <xf numFmtId="0" fontId="28" fillId="15" borderId="7" xfId="9" applyFont="1" applyFill="1" applyBorder="1" applyAlignment="1">
      <alignment horizontal="center" vertical="center" wrapText="1"/>
    </xf>
    <xf numFmtId="0" fontId="28" fillId="15" borderId="39" xfId="9" applyFont="1" applyFill="1" applyBorder="1" applyAlignment="1">
      <alignment horizontal="center" vertical="center" wrapText="1"/>
    </xf>
    <xf numFmtId="0" fontId="28" fillId="12" borderId="32" xfId="9" quotePrefix="1" applyFont="1" applyFill="1" applyBorder="1" applyAlignment="1">
      <alignment vertical="center"/>
    </xf>
    <xf numFmtId="0" fontId="28" fillId="12" borderId="30" xfId="9" applyFont="1" applyFill="1" applyBorder="1" applyAlignment="1">
      <alignment horizontal="left" vertical="center"/>
    </xf>
    <xf numFmtId="166" fontId="28" fillId="12" borderId="5" xfId="9" applyNumberFormat="1" applyFont="1" applyFill="1" applyBorder="1" applyAlignment="1">
      <alignment vertical="center"/>
    </xf>
    <xf numFmtId="2" fontId="28" fillId="12" borderId="5" xfId="9" applyNumberFormat="1" applyFont="1" applyFill="1" applyBorder="1" applyAlignment="1">
      <alignment vertical="center"/>
    </xf>
    <xf numFmtId="2" fontId="28" fillId="12" borderId="40" xfId="9" applyNumberFormat="1" applyFont="1" applyFill="1" applyBorder="1" applyAlignment="1">
      <alignment vertical="center"/>
    </xf>
    <xf numFmtId="41" fontId="1" fillId="0" borderId="0" xfId="9" applyNumberFormat="1" applyFont="1"/>
    <xf numFmtId="0" fontId="28" fillId="12" borderId="23" xfId="9" applyFont="1" applyFill="1" applyBorder="1" applyAlignment="1">
      <alignment horizontal="left" vertical="center" indent="1"/>
    </xf>
    <xf numFmtId="166" fontId="28" fillId="12" borderId="3" xfId="9" applyNumberFormat="1" applyFont="1" applyFill="1" applyBorder="1" applyAlignment="1">
      <alignment vertical="center"/>
    </xf>
    <xf numFmtId="2" fontId="28" fillId="12" borderId="3" xfId="9" applyNumberFormat="1" applyFont="1" applyFill="1" applyBorder="1" applyAlignment="1">
      <alignment vertical="center"/>
    </xf>
    <xf numFmtId="2" fontId="28" fillId="12" borderId="36" xfId="9" applyNumberFormat="1" applyFont="1" applyFill="1" applyBorder="1" applyAlignment="1">
      <alignment vertical="center"/>
    </xf>
    <xf numFmtId="0" fontId="1" fillId="0" borderId="0" xfId="9"/>
    <xf numFmtId="167" fontId="1" fillId="0" borderId="0" xfId="1" applyNumberFormat="1" applyFont="1"/>
    <xf numFmtId="41" fontId="28" fillId="12" borderId="3" xfId="9" applyNumberFormat="1" applyFont="1" applyFill="1" applyBorder="1" applyAlignment="1">
      <alignment vertical="center"/>
    </xf>
    <xf numFmtId="0" fontId="29" fillId="15" borderId="32" xfId="9" quotePrefix="1" applyFont="1" applyFill="1" applyBorder="1" applyAlignment="1">
      <alignment vertical="center"/>
    </xf>
    <xf numFmtId="0" fontId="28" fillId="15" borderId="23" xfId="9" applyFont="1" applyFill="1" applyBorder="1" applyAlignment="1">
      <alignment horizontal="center" vertical="center"/>
    </xf>
    <xf numFmtId="43" fontId="28" fillId="15" borderId="3" xfId="1" applyFont="1" applyFill="1" applyBorder="1" applyAlignment="1">
      <alignment vertical="center"/>
    </xf>
    <xf numFmtId="41" fontId="28" fillId="15" borderId="3" xfId="9" applyNumberFormat="1" applyFont="1" applyFill="1" applyBorder="1" applyAlignment="1">
      <alignment vertical="center"/>
    </xf>
    <xf numFmtId="2" fontId="28" fillId="15" borderId="3" xfId="9" applyNumberFormat="1" applyFont="1" applyFill="1" applyBorder="1" applyAlignment="1">
      <alignment vertical="center"/>
    </xf>
    <xf numFmtId="2" fontId="28" fillId="15" borderId="36" xfId="9" applyNumberFormat="1" applyFont="1" applyFill="1" applyBorder="1" applyAlignment="1">
      <alignment vertical="center"/>
    </xf>
    <xf numFmtId="0" fontId="28" fillId="15" borderId="41" xfId="9" quotePrefix="1" applyFont="1" applyFill="1" applyBorder="1" applyAlignment="1">
      <alignment vertical="center"/>
    </xf>
    <xf numFmtId="0" fontId="28" fillId="15" borderId="15" xfId="9" applyFont="1" applyFill="1" applyBorder="1" applyAlignment="1">
      <alignment horizontal="left" vertical="center" indent="2"/>
    </xf>
    <xf numFmtId="43" fontId="28" fillId="15" borderId="31" xfId="1" applyFont="1" applyFill="1" applyBorder="1" applyAlignment="1">
      <alignment vertical="center"/>
    </xf>
    <xf numFmtId="166" fontId="28" fillId="15" borderId="31" xfId="9" applyNumberFormat="1" applyFont="1" applyFill="1" applyBorder="1" applyAlignment="1">
      <alignment vertical="center"/>
    </xf>
    <xf numFmtId="2" fontId="28" fillId="15" borderId="31" xfId="9" applyNumberFormat="1" applyFont="1" applyFill="1" applyBorder="1" applyAlignment="1">
      <alignment vertical="center"/>
    </xf>
    <xf numFmtId="2" fontId="28" fillId="15" borderId="33" xfId="9" applyNumberFormat="1" applyFont="1" applyFill="1" applyBorder="1" applyAlignment="1">
      <alignment vertical="center"/>
    </xf>
    <xf numFmtId="0" fontId="28" fillId="0" borderId="32" xfId="9" quotePrefix="1" applyFont="1" applyBorder="1" applyAlignment="1">
      <alignment vertical="center"/>
    </xf>
    <xf numFmtId="0" fontId="28" fillId="0" borderId="23" xfId="9" applyFont="1" applyBorder="1" applyAlignment="1">
      <alignment horizontal="left" vertical="center" indent="3"/>
    </xf>
    <xf numFmtId="166" fontId="28" fillId="0" borderId="31" xfId="9" applyNumberFormat="1" applyFont="1" applyBorder="1" applyAlignment="1">
      <alignment vertical="center"/>
    </xf>
    <xf numFmtId="2" fontId="28" fillId="3" borderId="31" xfId="9" applyNumberFormat="1" applyFont="1" applyFill="1" applyBorder="1" applyAlignment="1">
      <alignment vertical="center"/>
    </xf>
    <xf numFmtId="2" fontId="29" fillId="3" borderId="33" xfId="9" applyNumberFormat="1" applyFont="1" applyFill="1" applyBorder="1" applyAlignment="1">
      <alignment vertical="center"/>
    </xf>
    <xf numFmtId="43" fontId="1" fillId="0" borderId="0" xfId="9" applyNumberFormat="1" applyFont="1"/>
    <xf numFmtId="0" fontId="29" fillId="0" borderId="32" xfId="9" quotePrefix="1" applyFont="1" applyBorder="1" applyAlignment="1">
      <alignment vertical="center"/>
    </xf>
    <xf numFmtId="0" fontId="29" fillId="0" borderId="23" xfId="9" applyFont="1" applyBorder="1" applyAlignment="1">
      <alignment horizontal="left" vertical="center" indent="3"/>
    </xf>
    <xf numFmtId="166" fontId="29" fillId="0" borderId="31" xfId="9" applyNumberFormat="1" applyFont="1" applyBorder="1" applyAlignment="1">
      <alignment vertical="center"/>
    </xf>
    <xf numFmtId="2" fontId="29" fillId="3" borderId="31" xfId="9" applyNumberFormat="1" applyFont="1" applyFill="1" applyBorder="1" applyAlignment="1">
      <alignment vertical="center"/>
    </xf>
    <xf numFmtId="43" fontId="1" fillId="0" borderId="0" xfId="1" applyFont="1"/>
    <xf numFmtId="0" fontId="30" fillId="0" borderId="23" xfId="9" applyFont="1" applyBorder="1" applyAlignment="1">
      <alignment horizontal="left" vertical="center" indent="4"/>
    </xf>
    <xf numFmtId="2" fontId="30" fillId="3" borderId="31" xfId="9" applyNumberFormat="1" applyFont="1" applyFill="1" applyBorder="1" applyAlignment="1">
      <alignment vertical="center"/>
    </xf>
    <xf numFmtId="166" fontId="30" fillId="0" borderId="31" xfId="9" applyNumberFormat="1" applyFont="1" applyBorder="1" applyAlignment="1">
      <alignment vertical="center"/>
    </xf>
    <xf numFmtId="0" fontId="29" fillId="0" borderId="23" xfId="9" applyFont="1" applyBorder="1" applyAlignment="1">
      <alignment horizontal="left" vertical="center" wrapText="1" indent="3"/>
    </xf>
    <xf numFmtId="0" fontId="30" fillId="0" borderId="23" xfId="9" applyFont="1" applyBorder="1" applyAlignment="1">
      <alignment horizontal="left" vertical="center" wrapText="1" indent="4"/>
    </xf>
    <xf numFmtId="0" fontId="28" fillId="0" borderId="23" xfId="9" applyFont="1" applyFill="1" applyBorder="1" applyAlignment="1">
      <alignment horizontal="left" vertical="center" indent="3"/>
    </xf>
    <xf numFmtId="3" fontId="1" fillId="0" borderId="0" xfId="9" applyNumberFormat="1" applyFont="1"/>
    <xf numFmtId="167" fontId="1" fillId="0" borderId="0" xfId="9" applyNumberFormat="1" applyFont="1"/>
    <xf numFmtId="0" fontId="29" fillId="0" borderId="35" xfId="9" quotePrefix="1" applyFont="1" applyBorder="1" applyAlignment="1">
      <alignment vertical="center"/>
    </xf>
    <xf numFmtId="0" fontId="29" fillId="0" borderId="18" xfId="9" applyFont="1" applyBorder="1" applyAlignment="1">
      <alignment horizontal="left" vertical="center" indent="3"/>
    </xf>
    <xf numFmtId="41" fontId="13" fillId="0" borderId="0" xfId="9" applyNumberFormat="1" applyFont="1"/>
    <xf numFmtId="0" fontId="30" fillId="0" borderId="18" xfId="9" applyFont="1" applyBorder="1" applyAlignment="1">
      <alignment horizontal="left" vertical="center" indent="4"/>
    </xf>
    <xf numFmtId="43" fontId="13" fillId="0" borderId="0" xfId="9" applyNumberFormat="1" applyFont="1"/>
    <xf numFmtId="0" fontId="29" fillId="0" borderId="23" xfId="9" applyFont="1" applyBorder="1" applyAlignment="1">
      <alignment horizontal="left" vertical="center" wrapText="1" indent="4"/>
    </xf>
    <xf numFmtId="0" fontId="42" fillId="0" borderId="23" xfId="9" applyFont="1" applyBorder="1" applyAlignment="1">
      <alignment horizontal="left" vertical="center" wrapText="1" indent="3"/>
    </xf>
    <xf numFmtId="2" fontId="42" fillId="3" borderId="31" xfId="9" applyNumberFormat="1" applyFont="1" applyFill="1" applyBorder="1" applyAlignment="1">
      <alignment vertical="center"/>
    </xf>
    <xf numFmtId="2" fontId="41" fillId="3" borderId="31" xfId="9" applyNumberFormat="1" applyFont="1" applyFill="1" applyBorder="1" applyAlignment="1">
      <alignment vertical="center"/>
    </xf>
    <xf numFmtId="167" fontId="54" fillId="2" borderId="0" xfId="1" applyNumberFormat="1" applyFont="1" applyFill="1"/>
    <xf numFmtId="167" fontId="54" fillId="0" borderId="0" xfId="9" applyNumberFormat="1" applyFont="1"/>
    <xf numFmtId="2" fontId="30" fillId="3" borderId="33" xfId="9" applyNumberFormat="1" applyFont="1" applyFill="1" applyBorder="1" applyAlignment="1">
      <alignment vertical="center"/>
    </xf>
    <xf numFmtId="41" fontId="1" fillId="0" borderId="0" xfId="9" applyNumberFormat="1" applyFont="1" applyAlignment="1">
      <alignment horizontal="center"/>
    </xf>
    <xf numFmtId="0" fontId="1" fillId="0" borderId="0" xfId="9" applyFont="1" applyAlignment="1">
      <alignment horizontal="center"/>
    </xf>
    <xf numFmtId="0" fontId="28" fillId="0" borderId="23" xfId="9" applyFont="1" applyBorder="1" applyAlignment="1">
      <alignment horizontal="left" vertical="center" wrapText="1" indent="3"/>
    </xf>
    <xf numFmtId="43" fontId="42" fillId="0" borderId="31" xfId="1" applyFont="1" applyBorder="1" applyAlignment="1">
      <alignment vertical="center"/>
    </xf>
    <xf numFmtId="2" fontId="28" fillId="0" borderId="31" xfId="9" applyNumberFormat="1" applyFont="1" applyBorder="1" applyAlignment="1">
      <alignment vertical="center"/>
    </xf>
    <xf numFmtId="0" fontId="28" fillId="15" borderId="32" xfId="9" quotePrefix="1" applyFont="1" applyFill="1" applyBorder="1" applyAlignment="1">
      <alignment vertical="center"/>
    </xf>
    <xf numFmtId="0" fontId="28" fillId="15" borderId="23" xfId="9" applyFont="1" applyFill="1" applyBorder="1" applyAlignment="1">
      <alignment horizontal="left" vertical="center" indent="1"/>
    </xf>
    <xf numFmtId="0" fontId="29" fillId="0" borderId="23" xfId="9" applyFont="1" applyBorder="1" applyAlignment="1">
      <alignment horizontal="left" vertical="center" indent="2"/>
    </xf>
    <xf numFmtId="2" fontId="31" fillId="3" borderId="33" xfId="9" applyNumberFormat="1" applyFont="1" applyFill="1" applyBorder="1" applyAlignment="1">
      <alignment vertical="center"/>
    </xf>
    <xf numFmtId="0" fontId="25" fillId="0" borderId="0" xfId="9" applyFont="1"/>
    <xf numFmtId="0" fontId="29" fillId="0" borderId="32" xfId="9" quotePrefix="1" applyFont="1" applyBorder="1" applyAlignment="1">
      <alignment horizontal="center" vertical="center"/>
    </xf>
    <xf numFmtId="41" fontId="29" fillId="0" borderId="3" xfId="9" applyNumberFormat="1" applyFont="1" applyBorder="1" applyAlignment="1">
      <alignment vertical="center"/>
    </xf>
    <xf numFmtId="0" fontId="29" fillId="0" borderId="34" xfId="9" quotePrefix="1" applyFont="1" applyBorder="1" applyAlignment="1">
      <alignment horizontal="center" vertical="center"/>
    </xf>
    <xf numFmtId="0" fontId="29" fillId="0" borderId="34" xfId="9" applyFont="1" applyBorder="1" applyAlignment="1">
      <alignment horizontal="left" vertical="center" indent="3"/>
    </xf>
    <xf numFmtId="41" fontId="29" fillId="0" borderId="34" xfId="9" applyNumberFormat="1" applyFont="1" applyBorder="1" applyAlignment="1">
      <alignment vertical="center"/>
    </xf>
    <xf numFmtId="2" fontId="29" fillId="3" borderId="34" xfId="9" applyNumberFormat="1" applyFont="1" applyFill="1" applyBorder="1" applyAlignment="1">
      <alignment vertical="center"/>
    </xf>
    <xf numFmtId="0" fontId="29" fillId="0" borderId="0" xfId="9" quotePrefix="1" applyFont="1" applyAlignment="1">
      <alignment horizontal="center" vertical="center"/>
    </xf>
    <xf numFmtId="0" fontId="29" fillId="0" borderId="0" xfId="9" applyFont="1" applyAlignment="1">
      <alignment horizontal="left" vertical="center" indent="3"/>
    </xf>
    <xf numFmtId="41" fontId="29" fillId="0" borderId="0" xfId="9" applyNumberFormat="1" applyFont="1" applyAlignment="1">
      <alignment vertical="center"/>
    </xf>
    <xf numFmtId="2" fontId="29" fillId="3" borderId="0" xfId="9" applyNumberFormat="1" applyFont="1" applyFill="1" applyAlignment="1">
      <alignment vertical="center"/>
    </xf>
    <xf numFmtId="0" fontId="27" fillId="0" borderId="0" xfId="9" applyFont="1" applyAlignment="1">
      <alignment horizontal="left"/>
    </xf>
    <xf numFmtId="0" fontId="27" fillId="0" borderId="0" xfId="9" applyFont="1" applyAlignment="1">
      <alignment horizontal="center"/>
    </xf>
    <xf numFmtId="0" fontId="1" fillId="0" borderId="0" xfId="9" applyFont="1" applyAlignment="1">
      <alignment horizontal="left"/>
    </xf>
    <xf numFmtId="0" fontId="34" fillId="0" borderId="0" xfId="9" applyFont="1"/>
    <xf numFmtId="0" fontId="34" fillId="0" borderId="0" xfId="9" applyFont="1" applyAlignment="1">
      <alignment horizontal="center"/>
    </xf>
    <xf numFmtId="0" fontId="13" fillId="0" borderId="0" xfId="9" applyFont="1"/>
    <xf numFmtId="0" fontId="1" fillId="0" borderId="0" xfId="9" applyFont="1" applyBorder="1"/>
    <xf numFmtId="0" fontId="1" fillId="10" borderId="0" xfId="9" applyFont="1" applyFill="1" applyBorder="1"/>
    <xf numFmtId="0" fontId="13" fillId="10" borderId="0" xfId="9" applyFont="1" applyFill="1" applyBorder="1" applyAlignment="1">
      <alignment horizontal="center" vertical="center" wrapText="1"/>
    </xf>
    <xf numFmtId="0" fontId="1" fillId="6" borderId="0" xfId="9" quotePrefix="1" applyFont="1" applyFill="1" applyBorder="1" applyAlignment="1">
      <alignment horizontal="center" vertical="center"/>
    </xf>
    <xf numFmtId="0" fontId="13" fillId="6" borderId="0" xfId="9" applyFont="1" applyFill="1" applyBorder="1" applyAlignment="1">
      <alignment horizontal="center" vertical="center"/>
    </xf>
    <xf numFmtId="41" fontId="13" fillId="6" borderId="0" xfId="9" applyNumberFormat="1" applyFont="1" applyFill="1" applyBorder="1" applyAlignment="1">
      <alignment vertical="center"/>
    </xf>
    <xf numFmtId="2" fontId="13" fillId="6" borderId="0" xfId="9" applyNumberFormat="1" applyFont="1" applyFill="1" applyBorder="1" applyAlignment="1">
      <alignment vertical="center"/>
    </xf>
    <xf numFmtId="0" fontId="1" fillId="2" borderId="0" xfId="9" quotePrefix="1" applyFont="1" applyFill="1" applyBorder="1" applyAlignment="1">
      <alignment horizontal="center" vertical="center"/>
    </xf>
    <xf numFmtId="0" fontId="13" fillId="2" borderId="0" xfId="9" applyFont="1" applyFill="1" applyBorder="1" applyAlignment="1">
      <alignment horizontal="center" vertical="center"/>
    </xf>
    <xf numFmtId="41" fontId="13" fillId="2" borderId="0" xfId="9" applyNumberFormat="1" applyFont="1" applyFill="1" applyBorder="1" applyAlignment="1">
      <alignment vertical="center"/>
    </xf>
    <xf numFmtId="2" fontId="13" fillId="2" borderId="0" xfId="9" applyNumberFormat="1" applyFont="1" applyFill="1" applyBorder="1" applyAlignment="1">
      <alignment vertical="center"/>
    </xf>
    <xf numFmtId="0" fontId="1" fillId="0" borderId="0" xfId="9" quotePrefix="1" applyFont="1" applyBorder="1" applyAlignment="1">
      <alignment horizontal="center" vertical="center"/>
    </xf>
    <xf numFmtId="0" fontId="13" fillId="0" borderId="0" xfId="9" applyFont="1" applyBorder="1" applyAlignment="1">
      <alignment horizontal="center" vertical="center"/>
    </xf>
    <xf numFmtId="41" fontId="13" fillId="0" borderId="0" xfId="9" applyNumberFormat="1" applyFont="1" applyBorder="1" applyAlignment="1">
      <alignment vertical="center"/>
    </xf>
    <xf numFmtId="2" fontId="13" fillId="3" borderId="0" xfId="9" applyNumberFormat="1" applyFont="1" applyFill="1" applyBorder="1" applyAlignment="1">
      <alignment vertical="center"/>
    </xf>
    <xf numFmtId="0" fontId="1" fillId="0" borderId="0" xfId="9" applyFont="1" applyBorder="1" applyAlignment="1">
      <alignment horizontal="left" vertical="center"/>
    </xf>
    <xf numFmtId="41" fontId="1" fillId="0" borderId="0" xfId="9" applyNumberFormat="1" applyFont="1" applyBorder="1" applyAlignment="1">
      <alignment vertical="center"/>
    </xf>
    <xf numFmtId="2" fontId="1" fillId="3" borderId="0" xfId="9" applyNumberFormat="1" applyFont="1" applyFill="1" applyBorder="1" applyAlignment="1">
      <alignment vertical="center"/>
    </xf>
    <xf numFmtId="0" fontId="1" fillId="0" borderId="0" xfId="9" applyFont="1" applyBorder="1" applyAlignment="1">
      <alignment horizontal="left" vertical="center" wrapText="1"/>
    </xf>
    <xf numFmtId="0" fontId="24" fillId="0" borderId="0" xfId="9" applyFont="1" applyBorder="1" applyAlignment="1">
      <alignment horizontal="center" vertical="center"/>
    </xf>
    <xf numFmtId="0" fontId="25" fillId="0" borderId="0" xfId="9" quotePrefix="1" applyFont="1" applyBorder="1" applyAlignment="1">
      <alignment horizontal="center" vertical="center"/>
    </xf>
    <xf numFmtId="0" fontId="25" fillId="0" borderId="0" xfId="9" applyFont="1" applyBorder="1" applyAlignment="1">
      <alignment horizontal="left" vertical="center"/>
    </xf>
    <xf numFmtId="41" fontId="25" fillId="0" borderId="0" xfId="9" applyNumberFormat="1" applyFont="1" applyBorder="1" applyAlignment="1">
      <alignment vertical="center"/>
    </xf>
    <xf numFmtId="2" fontId="25" fillId="3" borderId="0" xfId="9" applyNumberFormat="1" applyFont="1" applyFill="1" applyBorder="1" applyAlignment="1">
      <alignment vertical="center"/>
    </xf>
    <xf numFmtId="41" fontId="3" fillId="3" borderId="0" xfId="2" applyFont="1" applyFill="1" applyBorder="1" applyAlignment="1">
      <alignment vertical="center"/>
    </xf>
    <xf numFmtId="41" fontId="3" fillId="3" borderId="0" xfId="2" applyFont="1" applyFill="1" applyBorder="1" applyAlignment="1">
      <alignment horizontal="right" vertical="center"/>
    </xf>
    <xf numFmtId="0" fontId="1" fillId="0" borderId="0" xfId="9" applyFont="1" applyBorder="1" applyAlignment="1">
      <alignment horizontal="center" vertical="center"/>
    </xf>
    <xf numFmtId="0" fontId="27" fillId="0" borderId="0" xfId="9" applyFont="1" applyBorder="1" applyAlignment="1">
      <alignment horizontal="center"/>
    </xf>
    <xf numFmtId="0" fontId="27" fillId="0" borderId="0" xfId="9" applyFont="1" applyBorder="1" applyAlignment="1">
      <alignment horizontal="left"/>
    </xf>
    <xf numFmtId="0" fontId="1" fillId="0" borderId="0" xfId="9" applyFont="1" applyBorder="1" applyAlignment="1">
      <alignment horizontal="center"/>
    </xf>
    <xf numFmtId="0" fontId="27" fillId="0" borderId="0" xfId="9" applyFont="1" applyBorder="1"/>
    <xf numFmtId="0" fontId="1" fillId="0" borderId="0" xfId="9" applyFont="1" applyBorder="1" applyAlignment="1">
      <alignment horizontal="left"/>
    </xf>
    <xf numFmtId="0" fontId="1" fillId="0" borderId="23" xfId="9" applyFont="1" applyBorder="1" applyAlignment="1">
      <alignment horizontal="left" vertical="center"/>
    </xf>
    <xf numFmtId="0" fontId="1" fillId="0" borderId="23" xfId="9" quotePrefix="1" applyFont="1" applyBorder="1" applyAlignment="1">
      <alignment horizontal="left" vertical="center"/>
    </xf>
    <xf numFmtId="0" fontId="1" fillId="0" borderId="0" xfId="9" applyFont="1" applyAlignment="1">
      <alignment horizontal="center" vertical="center"/>
    </xf>
    <xf numFmtId="0" fontId="1" fillId="0" borderId="0" xfId="9" applyFont="1" applyAlignment="1">
      <alignment vertical="center"/>
    </xf>
    <xf numFmtId="0" fontId="1" fillId="0" borderId="0" xfId="9" applyFont="1" applyAlignment="1">
      <alignment vertical="center" wrapText="1"/>
    </xf>
    <xf numFmtId="0" fontId="27" fillId="0" borderId="0" xfId="9" applyFont="1" applyAlignment="1">
      <alignment horizontal="center" vertical="center"/>
    </xf>
    <xf numFmtId="0" fontId="27" fillId="0" borderId="0" xfId="9" applyFont="1" applyAlignment="1">
      <alignment horizontal="right" vertical="center"/>
    </xf>
    <xf numFmtId="0" fontId="27" fillId="0" borderId="0" xfId="9" applyFont="1" applyAlignment="1">
      <alignment horizontal="left" vertical="center"/>
    </xf>
    <xf numFmtId="0" fontId="1" fillId="0" borderId="0" xfId="9" applyFont="1" applyAlignment="1">
      <alignment horizontal="left" vertical="center"/>
    </xf>
    <xf numFmtId="0" fontId="27" fillId="0" borderId="0" xfId="9" applyFont="1"/>
    <xf numFmtId="41" fontId="1" fillId="3" borderId="3" xfId="9" applyNumberFormat="1" applyFont="1" applyFill="1" applyBorder="1" applyAlignment="1">
      <alignment vertical="center"/>
    </xf>
    <xf numFmtId="166" fontId="1" fillId="0" borderId="0" xfId="9" applyNumberFormat="1" applyFont="1"/>
    <xf numFmtId="2" fontId="29" fillId="0" borderId="33" xfId="9" applyNumberFormat="1" applyFont="1" applyFill="1" applyBorder="1" applyAlignment="1">
      <alignment vertical="center"/>
    </xf>
    <xf numFmtId="43" fontId="28" fillId="12" borderId="40" xfId="1" applyFont="1" applyFill="1" applyBorder="1" applyAlignment="1">
      <alignment vertical="center"/>
    </xf>
    <xf numFmtId="43" fontId="0" fillId="0" borderId="0" xfId="1" applyFont="1"/>
    <xf numFmtId="43" fontId="51" fillId="13" borderId="0" xfId="8" applyNumberFormat="1" applyAlignment="1">
      <alignment wrapText="1"/>
    </xf>
    <xf numFmtId="43" fontId="29" fillId="3" borderId="33" xfId="1" applyFont="1" applyFill="1" applyBorder="1" applyAlignment="1">
      <alignment vertical="center"/>
    </xf>
    <xf numFmtId="43" fontId="29" fillId="3" borderId="31" xfId="1" applyFont="1" applyFill="1" applyBorder="1" applyAlignment="1">
      <alignment vertical="center"/>
    </xf>
    <xf numFmtId="2" fontId="29" fillId="3" borderId="51" xfId="9" applyNumberFormat="1" applyFont="1" applyFill="1" applyBorder="1" applyAlignment="1">
      <alignment vertical="center"/>
    </xf>
    <xf numFmtId="2" fontId="29" fillId="3" borderId="0" xfId="9" applyNumberFormat="1" applyFont="1" applyFill="1" applyBorder="1" applyAlignment="1">
      <alignment vertical="center"/>
    </xf>
    <xf numFmtId="2" fontId="29" fillId="3" borderId="52" xfId="9" applyNumberFormat="1" applyFont="1" applyFill="1" applyBorder="1" applyAlignment="1">
      <alignment vertical="center"/>
    </xf>
    <xf numFmtId="166" fontId="31" fillId="0" borderId="31" xfId="0" applyNumberFormat="1" applyFont="1" applyBorder="1" applyAlignment="1">
      <alignment vertical="center"/>
    </xf>
    <xf numFmtId="0" fontId="23" fillId="0" borderId="0" xfId="0" applyFont="1" applyAlignment="1">
      <alignment horizontal="center"/>
    </xf>
    <xf numFmtId="0" fontId="1" fillId="0" borderId="0" xfId="9" applyFont="1" applyAlignment="1">
      <alignment horizontal="center" vertical="center"/>
    </xf>
    <xf numFmtId="0" fontId="1" fillId="0" borderId="0" xfId="9" applyFont="1" applyAlignment="1">
      <alignment horizontal="center"/>
    </xf>
    <xf numFmtId="0" fontId="1" fillId="0" borderId="0" xfId="9" applyFont="1" applyAlignment="1">
      <alignment horizontal="left"/>
    </xf>
    <xf numFmtId="0" fontId="27" fillId="0" borderId="0" xfId="9" applyFont="1" applyBorder="1" applyAlignment="1">
      <alignment horizontal="center"/>
    </xf>
    <xf numFmtId="0" fontId="1" fillId="0" borderId="0" xfId="9" applyFont="1" applyBorder="1" applyAlignment="1">
      <alignment horizontal="center" vertical="center"/>
    </xf>
    <xf numFmtId="0" fontId="1" fillId="0" borderId="0" xfId="9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" fillId="0" borderId="0" xfId="9" applyFont="1" applyAlignment="1">
      <alignment horizontal="center" vertical="center"/>
    </xf>
    <xf numFmtId="0" fontId="1" fillId="0" borderId="0" xfId="9" applyFont="1" applyAlignment="1">
      <alignment horizontal="center"/>
    </xf>
    <xf numFmtId="0" fontId="1" fillId="0" borderId="0" xfId="9" applyFont="1" applyAlignment="1">
      <alignment horizontal="left"/>
    </xf>
    <xf numFmtId="0" fontId="27" fillId="0" borderId="0" xfId="9" applyFont="1" applyBorder="1" applyAlignment="1">
      <alignment horizontal="center"/>
    </xf>
    <xf numFmtId="0" fontId="1" fillId="0" borderId="0" xfId="9" applyFont="1" applyBorder="1" applyAlignment="1">
      <alignment horizontal="center" vertical="center"/>
    </xf>
    <xf numFmtId="0" fontId="1" fillId="0" borderId="0" xfId="9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2" fontId="29" fillId="3" borderId="33" xfId="9" applyNumberFormat="1" applyFont="1" applyFill="1" applyBorder="1" applyAlignment="1">
      <alignment horizontal="center" vertical="center"/>
    </xf>
    <xf numFmtId="2" fontId="55" fillId="3" borderId="33" xfId="9" applyNumberFormat="1" applyFont="1" applyFill="1" applyBorder="1" applyAlignment="1">
      <alignment horizontal="center" vertical="center"/>
    </xf>
    <xf numFmtId="43" fontId="29" fillId="3" borderId="33" xfId="1" applyFont="1" applyFill="1" applyBorder="1" applyAlignment="1">
      <alignment horizontal="center" vertical="center"/>
    </xf>
    <xf numFmtId="43" fontId="25" fillId="0" borderId="0" xfId="9" applyNumberFormat="1" applyFont="1"/>
    <xf numFmtId="0" fontId="23" fillId="0" borderId="0" xfId="0" applyFont="1" applyAlignment="1">
      <alignment horizontal="center"/>
    </xf>
    <xf numFmtId="0" fontId="1" fillId="0" borderId="0" xfId="9" applyFont="1" applyAlignment="1">
      <alignment horizontal="center" vertical="center"/>
    </xf>
    <xf numFmtId="0" fontId="1" fillId="0" borderId="0" xfId="9" applyFont="1" applyAlignment="1">
      <alignment horizontal="center"/>
    </xf>
    <xf numFmtId="0" fontId="1" fillId="0" borderId="0" xfId="9" applyFont="1" applyAlignment="1">
      <alignment horizontal="left"/>
    </xf>
    <xf numFmtId="0" fontId="27" fillId="0" borderId="0" xfId="9" applyFont="1" applyBorder="1" applyAlignment="1">
      <alignment horizontal="center"/>
    </xf>
    <xf numFmtId="0" fontId="1" fillId="0" borderId="0" xfId="9" applyFont="1" applyBorder="1" applyAlignment="1">
      <alignment horizontal="center" vertical="center"/>
    </xf>
    <xf numFmtId="0" fontId="1" fillId="0" borderId="0" xfId="9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14" fontId="29" fillId="3" borderId="33" xfId="1" applyNumberFormat="1" applyFont="1" applyFill="1" applyBorder="1" applyAlignment="1">
      <alignment horizontal="center" vertical="center"/>
    </xf>
    <xf numFmtId="41" fontId="1" fillId="5" borderId="0" xfId="9" applyNumberFormat="1" applyFont="1" applyFill="1"/>
    <xf numFmtId="9" fontId="1" fillId="0" borderId="0" xfId="9" applyNumberFormat="1" applyFont="1"/>
    <xf numFmtId="43" fontId="51" fillId="0" borderId="0" xfId="8" applyNumberFormat="1" applyFill="1"/>
    <xf numFmtId="0" fontId="51" fillId="0" borderId="0" xfId="8" applyFill="1"/>
    <xf numFmtId="43" fontId="51" fillId="0" borderId="0" xfId="8" applyNumberFormat="1" applyFill="1" applyAlignment="1">
      <alignment wrapText="1"/>
    </xf>
    <xf numFmtId="43" fontId="54" fillId="0" borderId="0" xfId="1" applyFont="1"/>
    <xf numFmtId="2" fontId="55" fillId="3" borderId="33" xfId="9" quotePrefix="1" applyNumberFormat="1" applyFont="1" applyFill="1" applyBorder="1" applyAlignment="1">
      <alignment horizontal="center" vertical="center"/>
    </xf>
    <xf numFmtId="43" fontId="54" fillId="5" borderId="0" xfId="9" applyNumberFormat="1" applyFont="1" applyFill="1"/>
    <xf numFmtId="9" fontId="1" fillId="0" borderId="0" xfId="1" applyNumberFormat="1" applyFont="1"/>
    <xf numFmtId="0" fontId="23" fillId="0" borderId="0" xfId="0" applyFont="1" applyAlignment="1">
      <alignment horizontal="center"/>
    </xf>
    <xf numFmtId="0" fontId="1" fillId="0" borderId="0" xfId="9" applyFont="1" applyBorder="1" applyAlignment="1">
      <alignment horizontal="center"/>
    </xf>
    <xf numFmtId="0" fontId="27" fillId="0" borderId="0" xfId="9" applyFont="1" applyBorder="1" applyAlignment="1">
      <alignment horizontal="center"/>
    </xf>
    <xf numFmtId="0" fontId="1" fillId="0" borderId="0" xfId="9" applyFont="1" applyAlignment="1">
      <alignment horizontal="center"/>
    </xf>
    <xf numFmtId="0" fontId="1" fillId="0" borderId="0" xfId="9" applyFont="1" applyAlignment="1">
      <alignment horizontal="left"/>
    </xf>
    <xf numFmtId="0" fontId="1" fillId="0" borderId="0" xfId="9" applyFont="1" applyBorder="1" applyAlignment="1">
      <alignment horizontal="center" vertical="center"/>
    </xf>
    <xf numFmtId="0" fontId="1" fillId="0" borderId="0" xfId="9" applyFont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1" fillId="0" borderId="0" xfId="1" applyNumberFormat="1" applyFont="1" applyAlignment="1">
      <alignment horizontal="left"/>
    </xf>
    <xf numFmtId="43" fontId="55" fillId="3" borderId="33" xfId="1" applyFont="1" applyFill="1" applyBorder="1" applyAlignment="1">
      <alignment vertical="center"/>
    </xf>
    <xf numFmtId="0" fontId="54" fillId="0" borderId="0" xfId="9" applyFont="1"/>
    <xf numFmtId="0" fontId="23" fillId="0" borderId="0" xfId="0" applyFont="1" applyAlignment="1">
      <alignment horizontal="center"/>
    </xf>
    <xf numFmtId="0" fontId="1" fillId="0" borderId="0" xfId="9" applyFont="1" applyBorder="1" applyAlignment="1">
      <alignment horizontal="center"/>
    </xf>
    <xf numFmtId="0" fontId="27" fillId="0" borderId="0" xfId="9" applyFont="1" applyBorder="1" applyAlignment="1">
      <alignment horizontal="center"/>
    </xf>
    <xf numFmtId="0" fontId="1" fillId="0" borderId="0" xfId="9" applyFont="1" applyAlignment="1">
      <alignment horizontal="center"/>
    </xf>
    <xf numFmtId="0" fontId="1" fillId="0" borderId="0" xfId="9" applyFont="1" applyAlignment="1">
      <alignment horizontal="left"/>
    </xf>
    <xf numFmtId="0" fontId="1" fillId="0" borderId="0" xfId="9" applyFont="1" applyBorder="1" applyAlignment="1">
      <alignment horizontal="center" vertical="center"/>
    </xf>
    <xf numFmtId="0" fontId="1" fillId="0" borderId="0" xfId="9" applyFont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55" fillId="3" borderId="33" xfId="1" applyNumberFormat="1" applyFont="1" applyFill="1" applyBorder="1" applyAlignment="1">
      <alignment horizontal="center" vertical="center"/>
    </xf>
    <xf numFmtId="9" fontId="1" fillId="0" borderId="0" xfId="9" applyNumberFormat="1" applyFont="1" applyAlignment="1">
      <alignment horizontal="left"/>
    </xf>
    <xf numFmtId="43" fontId="54" fillId="0" borderId="0" xfId="9" applyNumberFormat="1" applyFont="1"/>
    <xf numFmtId="43" fontId="56" fillId="0" borderId="0" xfId="1" applyFont="1"/>
    <xf numFmtId="0" fontId="23" fillId="0" borderId="0" xfId="0" applyFont="1" applyAlignment="1">
      <alignment horizontal="center"/>
    </xf>
    <xf numFmtId="0" fontId="1" fillId="0" borderId="0" xfId="9" applyFont="1" applyBorder="1" applyAlignment="1">
      <alignment horizontal="center"/>
    </xf>
    <xf numFmtId="0" fontId="27" fillId="0" borderId="0" xfId="9" applyFont="1" applyBorder="1" applyAlignment="1">
      <alignment horizontal="center"/>
    </xf>
    <xf numFmtId="0" fontId="1" fillId="0" borderId="0" xfId="9" applyFont="1" applyAlignment="1">
      <alignment horizontal="center"/>
    </xf>
    <xf numFmtId="0" fontId="1" fillId="0" borderId="0" xfId="9" applyFont="1" applyAlignment="1">
      <alignment horizontal="left"/>
    </xf>
    <xf numFmtId="0" fontId="1" fillId="0" borderId="0" xfId="9" applyFont="1" applyBorder="1" applyAlignment="1">
      <alignment horizontal="center" vertical="center"/>
    </xf>
    <xf numFmtId="0" fontId="1" fillId="0" borderId="0" xfId="9" applyFont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1" fillId="2" borderId="0" xfId="1" applyFont="1" applyFill="1"/>
    <xf numFmtId="43" fontId="1" fillId="2" borderId="0" xfId="9" applyNumberFormat="1" applyFont="1" applyFill="1"/>
    <xf numFmtId="43" fontId="1" fillId="16" borderId="0" xfId="9" applyNumberFormat="1" applyFont="1" applyFill="1"/>
    <xf numFmtId="43" fontId="1" fillId="0" borderId="0" xfId="1" applyFill="1"/>
    <xf numFmtId="167" fontId="1" fillId="0" borderId="0" xfId="1" quotePrefix="1" applyNumberFormat="1" applyFont="1" applyFill="1"/>
    <xf numFmtId="41" fontId="1" fillId="0" borderId="0" xfId="9" applyNumberFormat="1" applyFont="1" applyFill="1"/>
    <xf numFmtId="43" fontId="22" fillId="16" borderId="0" xfId="0" applyNumberFormat="1" applyFont="1" applyFill="1"/>
    <xf numFmtId="43" fontId="1" fillId="2" borderId="0" xfId="1" quotePrefix="1" applyFont="1" applyFill="1"/>
    <xf numFmtId="43" fontId="0" fillId="2" borderId="0" xfId="1" applyFont="1" applyFill="1"/>
    <xf numFmtId="43" fontId="58" fillId="0" borderId="0" xfId="9" applyNumberFormat="1" applyFont="1"/>
    <xf numFmtId="43" fontId="57" fillId="0" borderId="0" xfId="8" applyNumberFormat="1" applyFont="1" applyFill="1"/>
    <xf numFmtId="164" fontId="51" fillId="13" borderId="0" xfId="8" applyNumberFormat="1"/>
    <xf numFmtId="43" fontId="29" fillId="16" borderId="31" xfId="1" applyFont="1" applyFill="1" applyBorder="1" applyAlignment="1">
      <alignment vertical="center"/>
    </xf>
    <xf numFmtId="0" fontId="4" fillId="0" borderId="0" xfId="5" applyFont="1" applyAlignment="1">
      <alignment horizontal="center" vertical="top"/>
    </xf>
    <xf numFmtId="0" fontId="13" fillId="0" borderId="0" xfId="5" applyFont="1" applyAlignment="1">
      <alignment horizontal="center" vertical="top"/>
    </xf>
    <xf numFmtId="0" fontId="5" fillId="3" borderId="42" xfId="5" applyFont="1" applyFill="1" applyBorder="1" applyAlignment="1">
      <alignment horizontal="center" vertical="center" wrapText="1"/>
    </xf>
    <xf numFmtId="0" fontId="5" fillId="3" borderId="31" xfId="5" applyFont="1" applyFill="1" applyBorder="1" applyAlignment="1">
      <alignment horizontal="center" vertical="center" wrapText="1"/>
    </xf>
    <xf numFmtId="0" fontId="5" fillId="0" borderId="42" xfId="5" applyFont="1" applyBorder="1" applyAlignment="1">
      <alignment horizontal="center" vertical="center" wrapText="1"/>
    </xf>
    <xf numFmtId="0" fontId="5" fillId="0" borderId="31" xfId="5" applyFont="1" applyBorder="1" applyAlignment="1">
      <alignment horizontal="center" vertical="center" wrapText="1"/>
    </xf>
    <xf numFmtId="9" fontId="12" fillId="0" borderId="42" xfId="7" applyFont="1" applyFill="1" applyBorder="1" applyAlignment="1">
      <alignment horizontal="center" vertical="center"/>
    </xf>
    <xf numFmtId="9" fontId="12" fillId="0" borderId="5" xfId="7" applyFont="1" applyFill="1" applyBorder="1" applyAlignment="1">
      <alignment horizontal="center" vertical="center"/>
    </xf>
    <xf numFmtId="43" fontId="12" fillId="0" borderId="42" xfId="1" applyFont="1" applyFill="1" applyBorder="1" applyAlignment="1">
      <alignment horizontal="center" vertical="center"/>
    </xf>
    <xf numFmtId="43" fontId="12" fillId="0" borderId="31" xfId="1" applyFont="1" applyFill="1" applyBorder="1" applyAlignment="1">
      <alignment horizontal="center" vertical="center"/>
    </xf>
    <xf numFmtId="0" fontId="12" fillId="0" borderId="42" xfId="5" applyFont="1" applyBorder="1" applyAlignment="1">
      <alignment horizontal="center" vertical="center" wrapText="1"/>
    </xf>
    <xf numFmtId="0" fontId="12" fillId="0" borderId="31" xfId="5" applyFont="1" applyBorder="1" applyAlignment="1">
      <alignment horizontal="center" vertical="center" wrapText="1"/>
    </xf>
    <xf numFmtId="0" fontId="44" fillId="3" borderId="42" xfId="5" applyFont="1" applyFill="1" applyBorder="1" applyAlignment="1">
      <alignment horizontal="center" vertical="center" wrapText="1"/>
    </xf>
    <xf numFmtId="0" fontId="44" fillId="3" borderId="31" xfId="5" applyFont="1" applyFill="1" applyBorder="1" applyAlignment="1">
      <alignment horizontal="center" vertical="center" wrapText="1"/>
    </xf>
    <xf numFmtId="0" fontId="14" fillId="0" borderId="24" xfId="5" applyFont="1" applyBorder="1" applyAlignment="1">
      <alignment horizontal="center" vertical="center" wrapText="1" readingOrder="1"/>
    </xf>
    <xf numFmtId="0" fontId="14" fillId="0" borderId="37" xfId="5" applyFont="1" applyBorder="1" applyAlignment="1">
      <alignment horizontal="center" vertical="center" wrapText="1" readingOrder="1"/>
    </xf>
    <xf numFmtId="0" fontId="14" fillId="0" borderId="23" xfId="5" applyFont="1" applyBorder="1" applyAlignment="1">
      <alignment horizontal="center" vertical="center" wrapText="1" readingOrder="1"/>
    </xf>
    <xf numFmtId="0" fontId="17" fillId="0" borderId="0" xfId="5" applyFont="1" applyAlignment="1">
      <alignment horizontal="center"/>
    </xf>
    <xf numFmtId="0" fontId="5" fillId="0" borderId="43" xfId="5" applyFont="1" applyBorder="1" applyAlignment="1">
      <alignment horizontal="center" vertical="center" wrapText="1" readingOrder="1"/>
    </xf>
    <xf numFmtId="0" fontId="5" fillId="0" borderId="2" xfId="5" applyFont="1" applyBorder="1" applyAlignment="1">
      <alignment horizontal="center" vertical="center" wrapText="1" readingOrder="1"/>
    </xf>
    <xf numFmtId="0" fontId="5" fillId="0" borderId="44" xfId="5" applyFont="1" applyBorder="1" applyAlignment="1">
      <alignment horizontal="center" vertical="center" wrapText="1" readingOrder="1"/>
    </xf>
    <xf numFmtId="0" fontId="5" fillId="0" borderId="14" xfId="5" applyFont="1" applyBorder="1" applyAlignment="1">
      <alignment horizontal="center" vertical="center" wrapText="1" readingOrder="1"/>
    </xf>
    <xf numFmtId="0" fontId="5" fillId="0" borderId="0" xfId="5" applyFont="1" applyAlignment="1">
      <alignment horizontal="center" vertical="center" wrapText="1" readingOrder="1"/>
    </xf>
    <xf numFmtId="0" fontId="5" fillId="0" borderId="15" xfId="5" applyFont="1" applyBorder="1" applyAlignment="1">
      <alignment horizontal="center" vertical="center" wrapText="1" readingOrder="1"/>
    </xf>
    <xf numFmtId="0" fontId="5" fillId="3" borderId="2" xfId="5" applyFont="1" applyFill="1" applyBorder="1" applyAlignment="1">
      <alignment horizontal="center" vertical="center" wrapText="1"/>
    </xf>
    <xf numFmtId="0" fontId="5" fillId="3" borderId="0" xfId="5" applyFont="1" applyFill="1" applyAlignment="1">
      <alignment horizontal="center" vertical="center" wrapText="1"/>
    </xf>
    <xf numFmtId="0" fontId="12" fillId="3" borderId="19" xfId="5" applyFont="1" applyFill="1" applyBorder="1" applyAlignment="1">
      <alignment horizontal="left" vertical="center" wrapText="1"/>
    </xf>
    <xf numFmtId="0" fontId="12" fillId="3" borderId="17" xfId="5" applyFont="1" applyFill="1" applyBorder="1" applyAlignment="1">
      <alignment horizontal="left" vertical="center" wrapText="1"/>
    </xf>
    <xf numFmtId="0" fontId="12" fillId="3" borderId="18" xfId="5" applyFont="1" applyFill="1" applyBorder="1" applyAlignment="1">
      <alignment horizontal="left" vertical="center" wrapText="1"/>
    </xf>
    <xf numFmtId="0" fontId="18" fillId="6" borderId="3" xfId="5" applyFont="1" applyFill="1" applyBorder="1" applyAlignment="1">
      <alignment horizontal="center" vertical="center" wrapText="1" readingOrder="1"/>
    </xf>
    <xf numFmtId="0" fontId="12" fillId="8" borderId="13" xfId="5" applyFont="1" applyFill="1" applyBorder="1" applyAlignment="1">
      <alignment horizontal="left" vertical="center" wrapText="1"/>
    </xf>
    <xf numFmtId="0" fontId="12" fillId="8" borderId="8" xfId="5" applyFont="1" applyFill="1" applyBorder="1" applyAlignment="1">
      <alignment horizontal="left" vertical="center" wrapText="1"/>
    </xf>
    <xf numFmtId="0" fontId="12" fillId="8" borderId="20" xfId="5" applyFont="1" applyFill="1" applyBorder="1" applyAlignment="1">
      <alignment horizontal="left" vertical="center" wrapText="1"/>
    </xf>
    <xf numFmtId="0" fontId="4" fillId="3" borderId="0" xfId="5" applyFont="1" applyFill="1" applyAlignment="1">
      <alignment horizontal="center" vertical="center" wrapText="1"/>
    </xf>
    <xf numFmtId="0" fontId="17" fillId="3" borderId="0" xfId="5" applyFont="1" applyFill="1" applyAlignment="1">
      <alignment horizontal="center"/>
    </xf>
    <xf numFmtId="0" fontId="3" fillId="0" borderId="0" xfId="5" applyAlignment="1">
      <alignment horizontal="center" vertical="top"/>
    </xf>
    <xf numFmtId="0" fontId="3" fillId="3" borderId="0" xfId="5" applyFill="1" applyAlignment="1">
      <alignment horizontal="left" vertical="center"/>
    </xf>
    <xf numFmtId="0" fontId="4" fillId="0" borderId="0" xfId="5" applyFont="1" applyAlignment="1">
      <alignment horizontal="left" vertical="top"/>
    </xf>
    <xf numFmtId="0" fontId="17" fillId="0" borderId="0" xfId="5" applyFont="1" applyAlignment="1">
      <alignment horizontal="left" vertical="top"/>
    </xf>
    <xf numFmtId="0" fontId="3" fillId="0" borderId="0" xfId="5" applyAlignment="1">
      <alignment horizontal="left" vertical="top"/>
    </xf>
    <xf numFmtId="0" fontId="3" fillId="3" borderId="0" xfId="5" applyFill="1" applyAlignment="1">
      <alignment horizontal="center" vertical="center"/>
    </xf>
    <xf numFmtId="0" fontId="17" fillId="3" borderId="0" xfId="5" applyFont="1" applyFill="1" applyAlignment="1">
      <alignment horizontal="center" vertical="center"/>
    </xf>
    <xf numFmtId="0" fontId="4" fillId="3" borderId="0" xfId="5" applyFont="1" applyFill="1" applyAlignment="1">
      <alignment horizontal="center" vertical="center"/>
    </xf>
    <xf numFmtId="0" fontId="3" fillId="3" borderId="0" xfId="5" applyFill="1" applyAlignment="1">
      <alignment horizontal="center" vertical="top"/>
    </xf>
    <xf numFmtId="0" fontId="0" fillId="0" borderId="0" xfId="0" applyBorder="1" applyAlignment="1">
      <alignment horizontal="left" wrapText="1"/>
    </xf>
    <xf numFmtId="0" fontId="46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4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49" fillId="0" borderId="0" xfId="0" applyFont="1" applyBorder="1" applyAlignment="1">
      <alignment horizontal="center" wrapText="1"/>
    </xf>
    <xf numFmtId="0" fontId="32" fillId="0" borderId="0" xfId="0" applyFont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45" fillId="0" borderId="0" xfId="0" applyFont="1" applyAlignment="1">
      <alignment horizontal="left" wrapText="1"/>
    </xf>
    <xf numFmtId="0" fontId="4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9" applyFont="1" applyBorder="1" applyAlignment="1">
      <alignment horizontal="center"/>
    </xf>
    <xf numFmtId="0" fontId="27" fillId="0" borderId="0" xfId="9" applyFont="1" applyBorder="1" applyAlignment="1">
      <alignment horizontal="center"/>
    </xf>
    <xf numFmtId="0" fontId="1" fillId="0" borderId="0" xfId="9" applyFont="1" applyAlignment="1">
      <alignment horizontal="center"/>
    </xf>
    <xf numFmtId="0" fontId="1" fillId="0" borderId="0" xfId="9" applyFont="1" applyAlignment="1">
      <alignment horizontal="left"/>
    </xf>
    <xf numFmtId="0" fontId="13" fillId="0" borderId="0" xfId="9" applyFont="1" applyAlignment="1">
      <alignment horizontal="center" vertical="top"/>
    </xf>
    <xf numFmtId="0" fontId="1" fillId="0" borderId="0" xfId="9" applyFont="1" applyBorder="1" applyAlignment="1">
      <alignment horizontal="center" vertical="center"/>
    </xf>
    <xf numFmtId="0" fontId="1" fillId="0" borderId="0" xfId="9" applyFont="1" applyBorder="1" applyAlignment="1">
      <alignment horizontal="center" vertical="center" wrapText="1"/>
    </xf>
    <xf numFmtId="0" fontId="1" fillId="0" borderId="0" xfId="9" applyFont="1" applyAlignment="1">
      <alignment horizontal="left" vertical="center" wrapText="1"/>
    </xf>
    <xf numFmtId="0" fontId="32" fillId="0" borderId="0" xfId="9" applyFont="1" applyAlignment="1">
      <alignment horizontal="center"/>
    </xf>
    <xf numFmtId="0" fontId="33" fillId="0" borderId="0" xfId="9" applyFont="1" applyAlignment="1">
      <alignment horizontal="center" vertical="top"/>
    </xf>
    <xf numFmtId="0" fontId="1" fillId="0" borderId="0" xfId="9" applyFont="1" applyAlignment="1">
      <alignment horizontal="center" vertical="center"/>
    </xf>
    <xf numFmtId="0" fontId="1" fillId="0" borderId="0" xfId="9" applyFont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top"/>
    </xf>
    <xf numFmtId="0" fontId="29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53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top"/>
    </xf>
    <xf numFmtId="0" fontId="52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28" fillId="14" borderId="46" xfId="0" applyFont="1" applyFill="1" applyBorder="1" applyAlignment="1">
      <alignment horizontal="center" vertical="center" wrapText="1"/>
    </xf>
    <xf numFmtId="0" fontId="28" fillId="14" borderId="47" xfId="0" applyFont="1" applyFill="1" applyBorder="1" applyAlignment="1">
      <alignment horizontal="center" vertical="center" wrapText="1"/>
    </xf>
    <xf numFmtId="0" fontId="28" fillId="14" borderId="30" xfId="0" applyFont="1" applyFill="1" applyBorder="1" applyAlignment="1">
      <alignment horizontal="center" vertical="center" wrapText="1"/>
    </xf>
    <xf numFmtId="0" fontId="28" fillId="14" borderId="15" xfId="0" applyFont="1" applyFill="1" applyBorder="1" applyAlignment="1">
      <alignment horizontal="center" vertical="center" wrapText="1"/>
    </xf>
    <xf numFmtId="0" fontId="28" fillId="14" borderId="45" xfId="0" applyFont="1" applyFill="1" applyBorder="1" applyAlignment="1">
      <alignment horizontal="center" vertical="center" wrapText="1"/>
    </xf>
    <xf numFmtId="0" fontId="28" fillId="14" borderId="5" xfId="0" applyFont="1" applyFill="1" applyBorder="1" applyAlignment="1">
      <alignment horizontal="center" vertical="center" wrapText="1"/>
    </xf>
    <xf numFmtId="0" fontId="28" fillId="14" borderId="48" xfId="0" applyFont="1" applyFill="1" applyBorder="1" applyAlignment="1">
      <alignment horizontal="center" vertical="center" wrapText="1"/>
    </xf>
    <xf numFmtId="0" fontId="28" fillId="14" borderId="34" xfId="0" applyFont="1" applyFill="1" applyBorder="1" applyAlignment="1">
      <alignment horizontal="center" vertical="center" wrapText="1"/>
    </xf>
    <xf numFmtId="0" fontId="28" fillId="14" borderId="49" xfId="0" applyFont="1" applyFill="1" applyBorder="1" applyAlignment="1">
      <alignment horizontal="center" vertical="center" wrapText="1"/>
    </xf>
    <xf numFmtId="0" fontId="28" fillId="14" borderId="5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0">
    <cellStyle name="Accent1" xfId="8" builtinId="29"/>
    <cellStyle name="Comma" xfId="1" builtinId="3"/>
    <cellStyle name="Comma [0]" xfId="2" builtinId="6"/>
    <cellStyle name="Comma 2" xfId="3"/>
    <cellStyle name="Comma 4" xfId="4"/>
    <cellStyle name="Normal" xfId="0" builtinId="0"/>
    <cellStyle name="Normal 2" xfId="5"/>
    <cellStyle name="Normal 3" xfId="6"/>
    <cellStyle name="Normal 4" xfId="9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20.xml"/><Relationship Id="rId34" Type="http://schemas.openxmlformats.org/officeDocument/2006/relationships/worksheet" Target="worksheets/sheet33.xml"/><Relationship Id="rId42" Type="http://schemas.openxmlformats.org/officeDocument/2006/relationships/theme" Target="theme/theme1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33" Type="http://schemas.openxmlformats.org/officeDocument/2006/relationships/worksheet" Target="worksheets/sheet32.xml"/><Relationship Id="rId38" Type="http://schemas.openxmlformats.org/officeDocument/2006/relationships/worksheet" Target="worksheets/sheet37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29" Type="http://schemas.openxmlformats.org/officeDocument/2006/relationships/worksheet" Target="worksheets/sheet28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worksheet" Target="worksheets/sheet23.xml"/><Relationship Id="rId32" Type="http://schemas.openxmlformats.org/officeDocument/2006/relationships/worksheet" Target="worksheets/sheet31.xml"/><Relationship Id="rId37" Type="http://schemas.openxmlformats.org/officeDocument/2006/relationships/worksheet" Target="worksheets/sheet36.xml"/><Relationship Id="rId40" Type="http://schemas.openxmlformats.org/officeDocument/2006/relationships/externalLink" Target="externalLinks/externalLink2.xml"/><Relationship Id="rId45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23" Type="http://schemas.openxmlformats.org/officeDocument/2006/relationships/worksheet" Target="worksheets/sheet22.xml"/><Relationship Id="rId28" Type="http://schemas.openxmlformats.org/officeDocument/2006/relationships/worksheet" Target="worksheets/sheet27.xml"/><Relationship Id="rId36" Type="http://schemas.openxmlformats.org/officeDocument/2006/relationships/worksheet" Target="worksheets/sheet35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8.xml"/><Relationship Id="rId31" Type="http://schemas.openxmlformats.org/officeDocument/2006/relationships/worksheet" Target="worksheets/sheet30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Relationship Id="rId27" Type="http://schemas.openxmlformats.org/officeDocument/2006/relationships/worksheet" Target="worksheets/sheet26.xml"/><Relationship Id="rId30" Type="http://schemas.openxmlformats.org/officeDocument/2006/relationships/worksheet" Target="worksheets/sheet29.xml"/><Relationship Id="rId35" Type="http://schemas.openxmlformats.org/officeDocument/2006/relationships/worksheet" Target="worksheets/sheet34.xml"/><Relationship Id="rId43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C62-4178-BBA7-F176F2244DEB}"/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C62-4178-BBA7-F176F2244DEB}"/>
            </c:ext>
          </c:extLst>
        </c:ser>
        <c:ser>
          <c:idx val="2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C62-4178-BBA7-F176F2244DEB}"/>
            </c:ext>
          </c:extLst>
        </c:ser>
        <c:ser>
          <c:idx val="3"/>
          <c:order val="3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C62-4178-BBA7-F176F2244DEB}"/>
            </c:ext>
          </c:extLst>
        </c:ser>
        <c:ser>
          <c:idx val="4"/>
          <c:order val="4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AC62-4178-BBA7-F176F2244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19072"/>
        <c:axId val="221233152"/>
      </c:barChart>
      <c:catAx>
        <c:axId val="22121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233152"/>
        <c:crosses val="autoZero"/>
        <c:auto val="1"/>
        <c:lblAlgn val="ctr"/>
        <c:lblOffset val="100"/>
        <c:noMultiLvlLbl val="0"/>
      </c:catAx>
      <c:valAx>
        <c:axId val="221233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219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3171806167400884"/>
          <c:y val="0.41379310344827575"/>
          <c:w val="0.99008810572687156"/>
          <c:h val="0.58307210031347967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3</xdr:row>
      <xdr:rowOff>168276</xdr:rowOff>
    </xdr:from>
    <xdr:to>
      <xdr:col>6</xdr:col>
      <xdr:colOff>221078</xdr:colOff>
      <xdr:row>8</xdr:row>
      <xdr:rowOff>3176</xdr:rowOff>
    </xdr:to>
    <xdr:pic>
      <xdr:nvPicPr>
        <xdr:cNvPr id="3" name="Picture 5" descr="logo%20bulukumba%20hitam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3175" y="358776"/>
          <a:ext cx="659228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47625</xdr:rowOff>
    </xdr:from>
    <xdr:to>
      <xdr:col>4</xdr:col>
      <xdr:colOff>800100</xdr:colOff>
      <xdr:row>6</xdr:row>
      <xdr:rowOff>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71475"/>
          <a:ext cx="6000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47625</xdr:rowOff>
    </xdr:from>
    <xdr:to>
      <xdr:col>4</xdr:col>
      <xdr:colOff>800100</xdr:colOff>
      <xdr:row>6</xdr:row>
      <xdr:rowOff>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71475"/>
          <a:ext cx="6000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47625</xdr:rowOff>
    </xdr:from>
    <xdr:to>
      <xdr:col>4</xdr:col>
      <xdr:colOff>800100</xdr:colOff>
      <xdr:row>6</xdr:row>
      <xdr:rowOff>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71475"/>
          <a:ext cx="6000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47625</xdr:rowOff>
    </xdr:from>
    <xdr:to>
      <xdr:col>4</xdr:col>
      <xdr:colOff>800100</xdr:colOff>
      <xdr:row>6</xdr:row>
      <xdr:rowOff>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71475"/>
          <a:ext cx="6000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47625</xdr:rowOff>
    </xdr:from>
    <xdr:to>
      <xdr:col>4</xdr:col>
      <xdr:colOff>874958</xdr:colOff>
      <xdr:row>6</xdr:row>
      <xdr:rowOff>152400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71475"/>
          <a:ext cx="760658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47625</xdr:rowOff>
    </xdr:from>
    <xdr:to>
      <xdr:col>4</xdr:col>
      <xdr:colOff>874958</xdr:colOff>
      <xdr:row>6</xdr:row>
      <xdr:rowOff>152400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71475"/>
          <a:ext cx="760658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523876</xdr:colOff>
      <xdr:row>75</xdr:row>
      <xdr:rowOff>211150</xdr:rowOff>
    </xdr:from>
    <xdr:to>
      <xdr:col>13</xdr:col>
      <xdr:colOff>1371600</xdr:colOff>
      <xdr:row>81</xdr:row>
      <xdr:rowOff>149882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0301" y="18241975"/>
          <a:ext cx="2028824" cy="11960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47625</xdr:rowOff>
    </xdr:from>
    <xdr:to>
      <xdr:col>4</xdr:col>
      <xdr:colOff>874958</xdr:colOff>
      <xdr:row>6</xdr:row>
      <xdr:rowOff>152400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71475"/>
          <a:ext cx="760658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523876</xdr:colOff>
      <xdr:row>75</xdr:row>
      <xdr:rowOff>211150</xdr:rowOff>
    </xdr:from>
    <xdr:to>
      <xdr:col>13</xdr:col>
      <xdr:colOff>1371600</xdr:colOff>
      <xdr:row>81</xdr:row>
      <xdr:rowOff>149882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0301" y="18241975"/>
          <a:ext cx="2028824" cy="11960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47625</xdr:rowOff>
    </xdr:from>
    <xdr:to>
      <xdr:col>4</xdr:col>
      <xdr:colOff>874958</xdr:colOff>
      <xdr:row>6</xdr:row>
      <xdr:rowOff>152400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71475"/>
          <a:ext cx="760658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523876</xdr:colOff>
      <xdr:row>75</xdr:row>
      <xdr:rowOff>211150</xdr:rowOff>
    </xdr:from>
    <xdr:to>
      <xdr:col>13</xdr:col>
      <xdr:colOff>1371600</xdr:colOff>
      <xdr:row>81</xdr:row>
      <xdr:rowOff>149882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0301" y="18241975"/>
          <a:ext cx="2028824" cy="119603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47625</xdr:rowOff>
    </xdr:from>
    <xdr:to>
      <xdr:col>4</xdr:col>
      <xdr:colOff>874958</xdr:colOff>
      <xdr:row>6</xdr:row>
      <xdr:rowOff>152400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71475"/>
          <a:ext cx="760658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523876</xdr:colOff>
      <xdr:row>75</xdr:row>
      <xdr:rowOff>211150</xdr:rowOff>
    </xdr:from>
    <xdr:to>
      <xdr:col>13</xdr:col>
      <xdr:colOff>1371600</xdr:colOff>
      <xdr:row>81</xdr:row>
      <xdr:rowOff>149882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0301" y="18241975"/>
          <a:ext cx="2028824" cy="119603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47625</xdr:rowOff>
    </xdr:from>
    <xdr:to>
      <xdr:col>4</xdr:col>
      <xdr:colOff>874958</xdr:colOff>
      <xdr:row>6</xdr:row>
      <xdr:rowOff>152400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71475"/>
          <a:ext cx="760658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619126</xdr:colOff>
      <xdr:row>75</xdr:row>
      <xdr:rowOff>96850</xdr:rowOff>
    </xdr:from>
    <xdr:to>
      <xdr:col>10</xdr:col>
      <xdr:colOff>1304925</xdr:colOff>
      <xdr:row>81</xdr:row>
      <xdr:rowOff>35582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726" y="18127675"/>
          <a:ext cx="2028824" cy="119603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47625</xdr:rowOff>
    </xdr:from>
    <xdr:to>
      <xdr:col>4</xdr:col>
      <xdr:colOff>874958</xdr:colOff>
      <xdr:row>6</xdr:row>
      <xdr:rowOff>152400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71475"/>
          <a:ext cx="760658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838201</xdr:colOff>
      <xdr:row>77</xdr:row>
      <xdr:rowOff>30175</xdr:rowOff>
    </xdr:from>
    <xdr:to>
      <xdr:col>14</xdr:col>
      <xdr:colOff>304800</xdr:colOff>
      <xdr:row>83</xdr:row>
      <xdr:rowOff>54632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4626" y="18813475"/>
          <a:ext cx="2028824" cy="119603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47625</xdr:rowOff>
    </xdr:from>
    <xdr:to>
      <xdr:col>4</xdr:col>
      <xdr:colOff>874958</xdr:colOff>
      <xdr:row>6</xdr:row>
      <xdr:rowOff>152400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71475"/>
          <a:ext cx="760658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257176</xdr:colOff>
      <xdr:row>90</xdr:row>
      <xdr:rowOff>11125</xdr:rowOff>
    </xdr:from>
    <xdr:to>
      <xdr:col>16</xdr:col>
      <xdr:colOff>447675</xdr:colOff>
      <xdr:row>97</xdr:row>
      <xdr:rowOff>73682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6" y="20756575"/>
          <a:ext cx="2028824" cy="11960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NERIMAAN_2022\BAHAN%20REKON\REKON%20PAD%20THN%202019_AKUNTANSI%20-upd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NDAHARA%20PENERIMAAN\2023\SPJ%20UPDATE\SPJ_FUNGSIONAL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NDAHARA%20PENERIMAAN\2023\SPJ%20UPDATE\01.REKON_PAD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PD 2017"/>
      <sheetName val="Chart1"/>
      <sheetName val="DESEMBER"/>
      <sheetName val="DESEMBER-2019"/>
      <sheetName val="NOVEMBER"/>
      <sheetName val="NOVEMBER-2019"/>
      <sheetName val="OKTOBER"/>
      <sheetName val="OKTOBER-2019"/>
      <sheetName val="SEPTEMBER"/>
      <sheetName val="SEPTEMBER-2019"/>
      <sheetName val="AGUSTUS"/>
      <sheetName val="AGUST-2019"/>
      <sheetName val="JULI"/>
      <sheetName val="JULI-2019"/>
      <sheetName val="JUNI"/>
      <sheetName val="JUNI-2019 "/>
      <sheetName val="MEI"/>
      <sheetName val="MEI-2019"/>
      <sheetName val="APRIL"/>
      <sheetName val="APR-2019"/>
      <sheetName val="MAR-2019 "/>
      <sheetName val="JAN-2019 "/>
      <sheetName val="FEB-2019"/>
      <sheetName val="FEB-2018"/>
      <sheetName val="MAR-2018"/>
      <sheetName val="APRIL-2018"/>
      <sheetName val="MEI-2018"/>
      <sheetName val="JUNI-2018"/>
      <sheetName val="JULI-2018"/>
      <sheetName val="Sheet1"/>
    </sheetNames>
    <sheetDataSet>
      <sheetData sheetId="0"/>
      <sheetData sheetId="1" refreshError="1"/>
      <sheetData sheetId="2" refreshError="1">
        <row r="73">
          <cell r="E73" t="str">
            <v>ERNIATI,S.E,M.Si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PD 2017"/>
      <sheetName val="Chart2"/>
      <sheetName val="SPJ-JAN"/>
      <sheetName val="SPJ-FEB"/>
      <sheetName val="SPJ-MAR"/>
      <sheetName val="SPJ-APR"/>
      <sheetName val="SPJ-MEI"/>
      <sheetName val="SPJ-JUN"/>
      <sheetName val="SPJ-JUL"/>
      <sheetName val="SPJ-AGUST"/>
      <sheetName val="SPJ-SEP"/>
      <sheetName val="SPJ-OKT"/>
      <sheetName val="SPJ-NOV"/>
      <sheetName val="SPJ-D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2">
          <cell r="C82" t="str">
            <v>A. SUFARDIMAN,.SH.M.Si</v>
          </cell>
        </row>
        <row r="83">
          <cell r="C83" t="str">
            <v>NIP. 19730215 200003 1 005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PD 2017"/>
      <sheetName val="Chart2"/>
      <sheetName val="LPJ"/>
      <sheetName val="Rekonsiliasi"/>
      <sheetName val="REKON-JAN "/>
      <sheetName val="REKON-FEB "/>
      <sheetName val="REKON-MAR "/>
      <sheetName val="REKON-APR "/>
      <sheetName val="REKON-MEI"/>
      <sheetName val="REKON-JUNI"/>
      <sheetName val="insentif bphtb"/>
      <sheetName val="REKON-MAR (3)"/>
      <sheetName val="REKON-APR (4)"/>
      <sheetName val="REKON-MEI (5)"/>
      <sheetName val="REKON-JUN (6)"/>
      <sheetName val="REKON-JUL (7)"/>
      <sheetName val="REKON-AGU (8)"/>
      <sheetName val="REKON-SEP (9)"/>
      <sheetName val="REKON-OKT (10)"/>
      <sheetName val="REKON-NOV (11)"/>
      <sheetName val="REKON-DES (12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4">
          <cell r="J44">
            <v>3131345594</v>
          </cell>
        </row>
        <row r="52">
          <cell r="J5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outlinePr summaryBelow="0" summaryRight="0"/>
    <pageSetUpPr autoPageBreaks="0"/>
  </sheetPr>
  <dimension ref="A2:AA177"/>
  <sheetViews>
    <sheetView showGridLines="0" showOutlineSymbols="0" view="pageBreakPreview" zoomScale="115" zoomScaleSheetLayoutView="115" workbookViewId="0">
      <pane xSplit="1" ySplit="8" topLeftCell="F11" activePane="bottomRight" state="frozen"/>
      <selection activeCell="A465" sqref="A465:IV465"/>
      <selection pane="topRight" activeCell="A465" sqref="A465:IV465"/>
      <selection pane="bottomLeft" activeCell="A465" sqref="A465:IV465"/>
      <selection pane="bottomRight" activeCell="I17" sqref="I17"/>
    </sheetView>
  </sheetViews>
  <sheetFormatPr defaultColWidth="6.85546875" defaultRowHeight="12.75" customHeight="1" x14ac:dyDescent="0.2"/>
  <cols>
    <col min="1" max="1" width="1.85546875" style="4" customWidth="1"/>
    <col min="2" max="2" width="0.42578125" style="1" hidden="1" customWidth="1"/>
    <col min="3" max="3" width="0.140625" style="1" hidden="1" customWidth="1"/>
    <col min="4" max="4" width="1.85546875" style="1" hidden="1" customWidth="1"/>
    <col min="5" max="5" width="1.7109375" style="1" customWidth="1"/>
    <col min="6" max="6" width="36.42578125" style="38" customWidth="1"/>
    <col min="7" max="7" width="0.28515625" style="1" hidden="1" customWidth="1"/>
    <col min="8" max="8" width="1" style="1" hidden="1" customWidth="1"/>
    <col min="9" max="9" width="17.42578125" style="29" customWidth="1"/>
    <col min="10" max="10" width="15" style="22" customWidth="1"/>
    <col min="11" max="11" width="14.42578125" style="35" customWidth="1"/>
    <col min="12" max="12" width="16.7109375" style="22" customWidth="1"/>
    <col min="13" max="13" width="14.7109375" style="22" customWidth="1"/>
    <col min="14" max="14" width="15" style="22" customWidth="1"/>
    <col min="15" max="15" width="14.85546875" style="22" customWidth="1"/>
    <col min="16" max="16" width="18.140625" style="22" customWidth="1"/>
    <col min="17" max="17" width="17.7109375" style="22" customWidth="1"/>
    <col min="18" max="18" width="9.85546875" style="22" customWidth="1"/>
    <col min="19" max="19" width="9" style="19" customWidth="1"/>
    <col min="20" max="20" width="6.85546875" style="22" customWidth="1"/>
    <col min="21" max="21" width="8.7109375" style="22" customWidth="1"/>
    <col min="22" max="22" width="16" style="25" customWidth="1"/>
    <col min="23" max="23" width="15" style="26" customWidth="1"/>
    <col min="24" max="24" width="11.28515625" style="31" customWidth="1"/>
    <col min="25" max="25" width="12" style="1" bestFit="1" customWidth="1"/>
    <col min="26" max="16384" width="6.85546875" style="1"/>
  </cols>
  <sheetData>
    <row r="2" spans="1:27" ht="20.100000000000001" customHeight="1" x14ac:dyDescent="0.2">
      <c r="B2" s="236"/>
      <c r="C2" s="236"/>
      <c r="D2" s="236"/>
      <c r="E2" s="236"/>
      <c r="F2" s="783" t="s">
        <v>130</v>
      </c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83"/>
      <c r="W2" s="783"/>
      <c r="X2" s="783"/>
    </row>
    <row r="3" spans="1:27" ht="20.100000000000001" customHeight="1" x14ac:dyDescent="0.2">
      <c r="B3" s="235"/>
      <c r="C3" s="235"/>
      <c r="D3" s="235"/>
      <c r="E3" s="235"/>
      <c r="F3" s="784" t="s">
        <v>18</v>
      </c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784"/>
      <c r="S3" s="784"/>
      <c r="T3" s="784"/>
      <c r="U3" s="784"/>
      <c r="V3" s="784"/>
      <c r="W3" s="784"/>
      <c r="X3" s="784"/>
    </row>
    <row r="4" spans="1:27" ht="20.100000000000001" customHeight="1" x14ac:dyDescent="0.2">
      <c r="B4" s="236"/>
      <c r="C4" s="236"/>
      <c r="D4" s="236"/>
      <c r="E4" s="236"/>
      <c r="F4" s="783" t="s">
        <v>19</v>
      </c>
      <c r="G4" s="783"/>
      <c r="H4" s="783"/>
      <c r="I4" s="783"/>
      <c r="J4" s="783"/>
      <c r="K4" s="783"/>
      <c r="L4" s="783"/>
      <c r="M4" s="783"/>
      <c r="N4" s="783"/>
      <c r="O4" s="783"/>
      <c r="P4" s="783"/>
      <c r="Q4" s="783"/>
      <c r="R4" s="783"/>
      <c r="S4" s="783"/>
      <c r="T4" s="783"/>
      <c r="U4" s="783"/>
      <c r="V4" s="783"/>
      <c r="W4" s="783"/>
      <c r="X4" s="783"/>
    </row>
    <row r="5" spans="1:27" ht="12.75" customHeight="1" thickBot="1" x14ac:dyDescent="0.25">
      <c r="X5" s="32"/>
    </row>
    <row r="6" spans="1:27" ht="20.100000000000001" customHeight="1" thickTop="1" x14ac:dyDescent="0.2">
      <c r="B6" s="801" t="s">
        <v>0</v>
      </c>
      <c r="C6" s="802"/>
      <c r="D6" s="802"/>
      <c r="E6" s="802"/>
      <c r="F6" s="803"/>
      <c r="G6" s="9"/>
      <c r="H6" s="9"/>
      <c r="I6" s="807" t="s">
        <v>6</v>
      </c>
      <c r="J6" s="785" t="s">
        <v>1</v>
      </c>
      <c r="K6" s="795" t="s">
        <v>12</v>
      </c>
      <c r="L6" s="785" t="s">
        <v>10</v>
      </c>
      <c r="M6" s="785" t="s">
        <v>2</v>
      </c>
      <c r="N6" s="785" t="s">
        <v>3</v>
      </c>
      <c r="O6" s="785" t="s">
        <v>4</v>
      </c>
      <c r="P6" s="785" t="s">
        <v>5</v>
      </c>
      <c r="Q6" s="785" t="s">
        <v>13</v>
      </c>
      <c r="R6" s="785" t="s">
        <v>14</v>
      </c>
      <c r="S6" s="787" t="s">
        <v>15</v>
      </c>
      <c r="T6" s="785" t="s">
        <v>16</v>
      </c>
      <c r="U6" s="785" t="s">
        <v>17</v>
      </c>
      <c r="V6" s="789" t="s">
        <v>7</v>
      </c>
      <c r="W6" s="793" t="s">
        <v>11</v>
      </c>
      <c r="X6" s="791" t="s">
        <v>20</v>
      </c>
    </row>
    <row r="7" spans="1:27" ht="33.75" customHeight="1" x14ac:dyDescent="0.2">
      <c r="B7" s="804"/>
      <c r="C7" s="805"/>
      <c r="D7" s="805"/>
      <c r="E7" s="805"/>
      <c r="F7" s="806"/>
      <c r="G7" s="10" t="s">
        <v>8</v>
      </c>
      <c r="H7" s="10" t="s">
        <v>9</v>
      </c>
      <c r="I7" s="808"/>
      <c r="J7" s="786"/>
      <c r="K7" s="796"/>
      <c r="L7" s="786"/>
      <c r="M7" s="786"/>
      <c r="N7" s="786"/>
      <c r="O7" s="786"/>
      <c r="P7" s="786"/>
      <c r="Q7" s="786"/>
      <c r="R7" s="786"/>
      <c r="S7" s="788"/>
      <c r="T7" s="786"/>
      <c r="U7" s="786"/>
      <c r="V7" s="790"/>
      <c r="W7" s="794"/>
      <c r="X7" s="792"/>
    </row>
    <row r="8" spans="1:27" ht="15" customHeight="1" x14ac:dyDescent="0.2">
      <c r="B8" s="797">
        <v>1</v>
      </c>
      <c r="C8" s="798"/>
      <c r="D8" s="798"/>
      <c r="E8" s="798"/>
      <c r="F8" s="799"/>
      <c r="G8" s="11"/>
      <c r="H8" s="11"/>
      <c r="I8" s="23">
        <v>2</v>
      </c>
      <c r="J8" s="23">
        <v>3</v>
      </c>
      <c r="K8" s="36">
        <v>4</v>
      </c>
      <c r="L8" s="23">
        <v>5</v>
      </c>
      <c r="M8" s="23">
        <v>6</v>
      </c>
      <c r="N8" s="23">
        <v>7</v>
      </c>
      <c r="O8" s="23">
        <v>8</v>
      </c>
      <c r="P8" s="23">
        <v>9</v>
      </c>
      <c r="Q8" s="23">
        <v>10</v>
      </c>
      <c r="R8" s="23">
        <v>11</v>
      </c>
      <c r="S8" s="20">
        <v>12</v>
      </c>
      <c r="T8" s="23">
        <v>13</v>
      </c>
      <c r="U8" s="23">
        <v>14</v>
      </c>
      <c r="V8" s="242">
        <v>15</v>
      </c>
      <c r="W8" s="243">
        <v>16</v>
      </c>
      <c r="X8" s="244">
        <v>17</v>
      </c>
    </row>
    <row r="9" spans="1:27" ht="25.5" customHeight="1" x14ac:dyDescent="0.2">
      <c r="B9" s="102"/>
      <c r="C9" s="103"/>
      <c r="D9" s="103"/>
      <c r="E9" s="231"/>
      <c r="F9" s="232" t="s">
        <v>45</v>
      </c>
      <c r="G9" s="233"/>
      <c r="H9" s="233"/>
      <c r="I9" s="234">
        <f t="shared" ref="I9:U9" si="0">I14+I50+I57+I61+I85+I95+I112+I119+I125+I130+I135+I142</f>
        <v>142511736000</v>
      </c>
      <c r="J9" s="234">
        <f t="shared" si="0"/>
        <v>10094581496.779999</v>
      </c>
      <c r="K9" s="234">
        <f t="shared" si="0"/>
        <v>8985095881.9799995</v>
      </c>
      <c r="L9" s="234">
        <f t="shared" si="0"/>
        <v>14285513667.77</v>
      </c>
      <c r="M9" s="234">
        <f t="shared" si="0"/>
        <v>4622238993.3099995</v>
      </c>
      <c r="N9" s="234">
        <f t="shared" si="0"/>
        <v>12071346125.540001</v>
      </c>
      <c r="O9" s="234">
        <f t="shared" si="0"/>
        <v>8439249009.5500002</v>
      </c>
      <c r="P9" s="234">
        <f t="shared" si="0"/>
        <v>13067926245.369999</v>
      </c>
      <c r="Q9" s="234">
        <f t="shared" si="0"/>
        <v>1493774257</v>
      </c>
      <c r="R9" s="234">
        <f t="shared" si="0"/>
        <v>0</v>
      </c>
      <c r="S9" s="234">
        <f t="shared" si="0"/>
        <v>0</v>
      </c>
      <c r="T9" s="234">
        <f t="shared" si="0"/>
        <v>0</v>
      </c>
      <c r="U9" s="234">
        <f t="shared" si="0"/>
        <v>0</v>
      </c>
      <c r="V9" s="245">
        <f t="shared" ref="V9:V27" si="1">SUM(J9:U9)</f>
        <v>73059725677.300003</v>
      </c>
      <c r="W9" s="246">
        <f t="shared" ref="W9:W27" si="2">I9-V9</f>
        <v>69452010322.699997</v>
      </c>
      <c r="X9" s="247">
        <f t="shared" ref="X9:X27" si="3">V9/I9*100</f>
        <v>51.265760791307748</v>
      </c>
    </row>
    <row r="10" spans="1:27" ht="28.5" customHeight="1" x14ac:dyDescent="0.2">
      <c r="B10" s="102"/>
      <c r="C10" s="103"/>
      <c r="D10" s="103"/>
      <c r="E10" s="103"/>
      <c r="F10" s="104" t="s">
        <v>128</v>
      </c>
      <c r="G10" s="105"/>
      <c r="H10" s="105"/>
      <c r="I10" s="106">
        <f>I15</f>
        <v>31961599000</v>
      </c>
      <c r="J10" s="106">
        <f t="shared" ref="J10:U10" si="4">J15</f>
        <v>1235404920</v>
      </c>
      <c r="K10" s="106">
        <f t="shared" si="4"/>
        <v>1220661611</v>
      </c>
      <c r="L10" s="106">
        <f t="shared" si="4"/>
        <v>1697714695</v>
      </c>
      <c r="M10" s="106">
        <f t="shared" si="4"/>
        <v>1619630454</v>
      </c>
      <c r="N10" s="106">
        <f t="shared" si="4"/>
        <v>2597414365</v>
      </c>
      <c r="O10" s="106">
        <f t="shared" si="4"/>
        <v>1953500581</v>
      </c>
      <c r="P10" s="106">
        <f t="shared" si="4"/>
        <v>2526294054</v>
      </c>
      <c r="Q10" s="106">
        <f t="shared" si="4"/>
        <v>0</v>
      </c>
      <c r="R10" s="106">
        <f t="shared" si="4"/>
        <v>0</v>
      </c>
      <c r="S10" s="106">
        <f t="shared" si="4"/>
        <v>0</v>
      </c>
      <c r="T10" s="106">
        <f t="shared" si="4"/>
        <v>0</v>
      </c>
      <c r="U10" s="106">
        <f t="shared" si="4"/>
        <v>0</v>
      </c>
      <c r="V10" s="248">
        <f>SUM(J10:U10)</f>
        <v>12850620680</v>
      </c>
      <c r="W10" s="249">
        <f>I10-V10</f>
        <v>19110978320</v>
      </c>
      <c r="X10" s="250">
        <f>V10/I10*100</f>
        <v>40.206438607780541</v>
      </c>
    </row>
    <row r="11" spans="1:27" ht="26.25" customHeight="1" x14ac:dyDescent="0.2">
      <c r="B11" s="102"/>
      <c r="C11" s="103"/>
      <c r="D11" s="103"/>
      <c r="E11" s="103"/>
      <c r="F11" s="104" t="s">
        <v>116</v>
      </c>
      <c r="G11" s="105"/>
      <c r="H11" s="105"/>
      <c r="I11" s="106">
        <f t="shared" ref="I11:U11" si="5">I36+I51+I62+I88+I96+I113+I120+I126+I131+I136</f>
        <v>22195423000</v>
      </c>
      <c r="J11" s="106">
        <f t="shared" si="5"/>
        <v>820774000</v>
      </c>
      <c r="K11" s="106">
        <f t="shared" si="5"/>
        <v>562085000</v>
      </c>
      <c r="L11" s="106">
        <f t="shared" si="5"/>
        <v>688944272</v>
      </c>
      <c r="M11" s="106">
        <f t="shared" si="5"/>
        <v>962594269</v>
      </c>
      <c r="N11" s="106">
        <f t="shared" si="5"/>
        <v>910609479</v>
      </c>
      <c r="O11" s="106">
        <f t="shared" si="5"/>
        <v>414609880</v>
      </c>
      <c r="P11" s="106">
        <f t="shared" si="5"/>
        <v>1767445928</v>
      </c>
      <c r="Q11" s="106">
        <f t="shared" si="5"/>
        <v>216556900</v>
      </c>
      <c r="R11" s="106">
        <f t="shared" si="5"/>
        <v>0</v>
      </c>
      <c r="S11" s="106">
        <f t="shared" si="5"/>
        <v>0</v>
      </c>
      <c r="T11" s="106">
        <f t="shared" si="5"/>
        <v>0</v>
      </c>
      <c r="U11" s="106">
        <f t="shared" si="5"/>
        <v>0</v>
      </c>
      <c r="V11" s="248">
        <f>SUM(J11:U11)</f>
        <v>6343619728</v>
      </c>
      <c r="W11" s="249">
        <f>I11-V11</f>
        <v>15851803272</v>
      </c>
      <c r="X11" s="250">
        <f>V11/I11*100</f>
        <v>28.580756167611675</v>
      </c>
    </row>
    <row r="12" spans="1:27" ht="24.75" customHeight="1" x14ac:dyDescent="0.2">
      <c r="B12" s="102"/>
      <c r="C12" s="103"/>
      <c r="D12" s="103"/>
      <c r="E12" s="103"/>
      <c r="F12" s="104" t="s">
        <v>129</v>
      </c>
      <c r="G12" s="105"/>
      <c r="H12" s="105"/>
      <c r="I12" s="106">
        <f t="shared" ref="I12:U12" si="6">I43+I54+I58+I109+I143</f>
        <v>88354714000</v>
      </c>
      <c r="J12" s="106">
        <f t="shared" si="6"/>
        <v>8038402576.7799997</v>
      </c>
      <c r="K12" s="106">
        <f t="shared" si="6"/>
        <v>7202349270.9799995</v>
      </c>
      <c r="L12" s="106">
        <f t="shared" si="6"/>
        <v>11898854700.77</v>
      </c>
      <c r="M12" s="106">
        <f t="shared" si="6"/>
        <v>2040014270.3099999</v>
      </c>
      <c r="N12" s="106">
        <f t="shared" si="6"/>
        <v>8563322281.54</v>
      </c>
      <c r="O12" s="106">
        <f t="shared" si="6"/>
        <v>6071138548.5500002</v>
      </c>
      <c r="P12" s="106">
        <f t="shared" si="6"/>
        <v>8774186263.3699989</v>
      </c>
      <c r="Q12" s="106">
        <f t="shared" si="6"/>
        <v>1277217357</v>
      </c>
      <c r="R12" s="106">
        <f t="shared" si="6"/>
        <v>0</v>
      </c>
      <c r="S12" s="106">
        <f t="shared" si="6"/>
        <v>0</v>
      </c>
      <c r="T12" s="106">
        <f t="shared" si="6"/>
        <v>0</v>
      </c>
      <c r="U12" s="106">
        <f t="shared" si="6"/>
        <v>0</v>
      </c>
      <c r="V12" s="248">
        <f>SUM(J12:U12)</f>
        <v>53865485269.300003</v>
      </c>
      <c r="W12" s="249">
        <f>I12-V12</f>
        <v>34489228730.699997</v>
      </c>
      <c r="X12" s="250">
        <f>V12/I12*100</f>
        <v>60.965038344530207</v>
      </c>
    </row>
    <row r="13" spans="1:27" s="6" customFormat="1" ht="20.100000000000001" customHeight="1" thickBot="1" x14ac:dyDescent="0.25">
      <c r="A13" s="4"/>
      <c r="B13" s="809"/>
      <c r="C13" s="810"/>
      <c r="D13" s="810"/>
      <c r="E13" s="810"/>
      <c r="F13" s="811"/>
      <c r="G13" s="100"/>
      <c r="H13" s="100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240">
        <f t="shared" si="1"/>
        <v>0</v>
      </c>
      <c r="W13" s="51">
        <f t="shared" si="2"/>
        <v>0</v>
      </c>
      <c r="X13" s="241"/>
      <c r="Y13" s="1"/>
      <c r="Z13" s="1"/>
      <c r="AA13" s="1"/>
    </row>
    <row r="14" spans="1:27" ht="20.100000000000001" customHeight="1" thickBot="1" x14ac:dyDescent="0.25">
      <c r="B14" s="812" t="s">
        <v>25</v>
      </c>
      <c r="C14" s="812"/>
      <c r="D14" s="812"/>
      <c r="E14" s="812"/>
      <c r="F14" s="812"/>
      <c r="G14" s="49"/>
      <c r="H14" s="262"/>
      <c r="I14" s="274">
        <f>I15+I36+I43</f>
        <v>45046599000</v>
      </c>
      <c r="J14" s="274">
        <f t="shared" ref="J14:U14" si="7">J15+J36+J43</f>
        <v>1656248247</v>
      </c>
      <c r="K14" s="274">
        <f t="shared" si="7"/>
        <v>1582268082</v>
      </c>
      <c r="L14" s="274">
        <f t="shared" si="7"/>
        <v>2090622863</v>
      </c>
      <c r="M14" s="274">
        <f t="shared" si="7"/>
        <v>2016037134</v>
      </c>
      <c r="N14" s="274">
        <f t="shared" si="7"/>
        <v>3048950443</v>
      </c>
      <c r="O14" s="274">
        <f t="shared" si="7"/>
        <v>2157695290</v>
      </c>
      <c r="P14" s="274">
        <f t="shared" si="7"/>
        <v>3052564102</v>
      </c>
      <c r="Q14" s="274">
        <f t="shared" si="7"/>
        <v>0</v>
      </c>
      <c r="R14" s="274">
        <f t="shared" si="7"/>
        <v>0</v>
      </c>
      <c r="S14" s="274">
        <f t="shared" si="7"/>
        <v>0</v>
      </c>
      <c r="T14" s="274">
        <f t="shared" si="7"/>
        <v>0</v>
      </c>
      <c r="U14" s="274">
        <f t="shared" si="7"/>
        <v>0</v>
      </c>
      <c r="V14" s="251">
        <f t="shared" si="1"/>
        <v>15604386161</v>
      </c>
      <c r="W14" s="252">
        <f t="shared" si="2"/>
        <v>29442212839</v>
      </c>
      <c r="X14" s="253">
        <f t="shared" si="3"/>
        <v>34.640542254921399</v>
      </c>
    </row>
    <row r="15" spans="1:27" s="5" customFormat="1" ht="20.100000000000001" customHeight="1" x14ac:dyDescent="0.2">
      <c r="A15" s="4"/>
      <c r="B15" s="813" t="s">
        <v>26</v>
      </c>
      <c r="C15" s="814"/>
      <c r="D15" s="814"/>
      <c r="E15" s="814"/>
      <c r="F15" s="815"/>
      <c r="G15" s="113"/>
      <c r="H15" s="113"/>
      <c r="I15" s="114">
        <f>I16+I17+I18+I19+I20+I21+I22+I23+I24+I25+I28+I29+I30+I31+I32+I33+I34</f>
        <v>31961599000</v>
      </c>
      <c r="J15" s="114">
        <f t="shared" ref="J15:U15" si="8">J16+J17+J18+J19+J20+J21+J22+J23+J24+J25+J28+J29+J30+J31+J32+J33+J34</f>
        <v>1235404920</v>
      </c>
      <c r="K15" s="114">
        <f t="shared" si="8"/>
        <v>1220661611</v>
      </c>
      <c r="L15" s="114">
        <f t="shared" si="8"/>
        <v>1697714695</v>
      </c>
      <c r="M15" s="114">
        <f t="shared" si="8"/>
        <v>1619630454</v>
      </c>
      <c r="N15" s="114">
        <f t="shared" si="8"/>
        <v>2597414365</v>
      </c>
      <c r="O15" s="114">
        <f t="shared" si="8"/>
        <v>1953500581</v>
      </c>
      <c r="P15" s="114">
        <f t="shared" si="8"/>
        <v>2526294054</v>
      </c>
      <c r="Q15" s="114">
        <f t="shared" si="8"/>
        <v>0</v>
      </c>
      <c r="R15" s="114">
        <f t="shared" si="8"/>
        <v>0</v>
      </c>
      <c r="S15" s="114">
        <f t="shared" si="8"/>
        <v>0</v>
      </c>
      <c r="T15" s="114">
        <f t="shared" si="8"/>
        <v>0</v>
      </c>
      <c r="U15" s="114">
        <f t="shared" si="8"/>
        <v>0</v>
      </c>
      <c r="V15" s="254">
        <f t="shared" si="1"/>
        <v>12850620680</v>
      </c>
      <c r="W15" s="112">
        <f t="shared" si="2"/>
        <v>19110978320</v>
      </c>
      <c r="X15" s="255">
        <f t="shared" si="3"/>
        <v>40.206438607780541</v>
      </c>
      <c r="Y15" s="1"/>
      <c r="Z15" s="1"/>
      <c r="AA15" s="1"/>
    </row>
    <row r="16" spans="1:27" s="5" customFormat="1" ht="20.100000000000001" customHeight="1" x14ac:dyDescent="0.2">
      <c r="A16" s="4"/>
      <c r="B16" s="107"/>
      <c r="C16" s="108"/>
      <c r="D16" s="108"/>
      <c r="E16" s="110" t="s">
        <v>73</v>
      </c>
      <c r="F16" s="109" t="s">
        <v>72</v>
      </c>
      <c r="G16" s="50"/>
      <c r="H16" s="50"/>
      <c r="I16" s="173">
        <v>173730000</v>
      </c>
      <c r="J16" s="172">
        <v>18292804</v>
      </c>
      <c r="K16" s="172">
        <v>11320000</v>
      </c>
      <c r="L16" s="205">
        <v>10505000</v>
      </c>
      <c r="M16" s="205">
        <v>11361363</v>
      </c>
      <c r="N16" s="205">
        <v>13060000</v>
      </c>
      <c r="O16" s="51">
        <v>0</v>
      </c>
      <c r="P16" s="205">
        <v>26585909</v>
      </c>
      <c r="Q16" s="51"/>
      <c r="R16" s="51"/>
      <c r="S16" s="51"/>
      <c r="T16" s="51"/>
      <c r="U16" s="51"/>
      <c r="V16" s="240">
        <f t="shared" si="1"/>
        <v>91125076</v>
      </c>
      <c r="W16" s="51">
        <f t="shared" si="2"/>
        <v>82604924</v>
      </c>
      <c r="X16" s="241">
        <f t="shared" si="3"/>
        <v>52.452124561100554</v>
      </c>
      <c r="Y16" s="1"/>
      <c r="Z16" s="1"/>
      <c r="AA16" s="1"/>
    </row>
    <row r="17" spans="1:27" s="5" customFormat="1" ht="29.25" customHeight="1" x14ac:dyDescent="0.2">
      <c r="A17" s="4"/>
      <c r="B17" s="107"/>
      <c r="C17" s="108"/>
      <c r="D17" s="108"/>
      <c r="E17" s="110" t="s">
        <v>73</v>
      </c>
      <c r="F17" s="109" t="s">
        <v>74</v>
      </c>
      <c r="G17" s="50"/>
      <c r="H17" s="50"/>
      <c r="I17" s="173">
        <v>160260000</v>
      </c>
      <c r="J17" s="172">
        <v>12905000</v>
      </c>
      <c r="K17" s="172">
        <v>13155000</v>
      </c>
      <c r="L17" s="205">
        <v>13430000</v>
      </c>
      <c r="M17" s="205">
        <v>10455000</v>
      </c>
      <c r="N17" s="205">
        <v>17905000</v>
      </c>
      <c r="O17" s="205">
        <v>2050000</v>
      </c>
      <c r="P17" s="205">
        <v>27160000</v>
      </c>
      <c r="Q17" s="51"/>
      <c r="R17" s="51"/>
      <c r="S17" s="51"/>
      <c r="T17" s="51"/>
      <c r="U17" s="51"/>
      <c r="V17" s="240">
        <f t="shared" si="1"/>
        <v>97060000</v>
      </c>
      <c r="W17" s="51">
        <f t="shared" si="2"/>
        <v>63200000</v>
      </c>
      <c r="X17" s="241">
        <f t="shared" si="3"/>
        <v>60.564083364532642</v>
      </c>
      <c r="Y17" s="1"/>
      <c r="Z17" s="1"/>
      <c r="AA17" s="1"/>
    </row>
    <row r="18" spans="1:27" s="5" customFormat="1" ht="20.100000000000001" customHeight="1" x14ac:dyDescent="0.2">
      <c r="A18" s="4"/>
      <c r="B18" s="107"/>
      <c r="C18" s="108"/>
      <c r="D18" s="108"/>
      <c r="E18" s="110" t="s">
        <v>73</v>
      </c>
      <c r="F18" s="109" t="s">
        <v>75</v>
      </c>
      <c r="G18" s="50"/>
      <c r="H18" s="50"/>
      <c r="I18" s="173">
        <v>67080000</v>
      </c>
      <c r="J18" s="172">
        <v>6392500</v>
      </c>
      <c r="K18" s="172">
        <v>8900682</v>
      </c>
      <c r="L18" s="205">
        <v>7520000</v>
      </c>
      <c r="M18" s="205">
        <v>3250000</v>
      </c>
      <c r="N18" s="205">
        <v>9757500</v>
      </c>
      <c r="O18" s="205">
        <v>2365000</v>
      </c>
      <c r="P18" s="205">
        <v>16950000</v>
      </c>
      <c r="Q18" s="51"/>
      <c r="R18" s="51"/>
      <c r="S18" s="51"/>
      <c r="T18" s="51"/>
      <c r="U18" s="51"/>
      <c r="V18" s="240">
        <f t="shared" si="1"/>
        <v>55135682</v>
      </c>
      <c r="W18" s="51">
        <f t="shared" si="2"/>
        <v>11944318</v>
      </c>
      <c r="X18" s="241">
        <f t="shared" si="3"/>
        <v>82.193920691711384</v>
      </c>
      <c r="Y18" s="1"/>
      <c r="Z18" s="1"/>
      <c r="AA18" s="1"/>
    </row>
    <row r="19" spans="1:27" s="5" customFormat="1" ht="20.100000000000001" customHeight="1" x14ac:dyDescent="0.2">
      <c r="A19" s="4"/>
      <c r="B19" s="107"/>
      <c r="C19" s="108"/>
      <c r="D19" s="108"/>
      <c r="E19" s="110" t="s">
        <v>73</v>
      </c>
      <c r="F19" s="109" t="s">
        <v>76</v>
      </c>
      <c r="G19" s="50"/>
      <c r="H19" s="50"/>
      <c r="I19" s="173">
        <v>485520000</v>
      </c>
      <c r="J19" s="172">
        <v>46224995</v>
      </c>
      <c r="K19" s="172">
        <v>40683991</v>
      </c>
      <c r="L19" s="205">
        <v>30817788</v>
      </c>
      <c r="M19" s="205">
        <v>1082450</v>
      </c>
      <c r="N19" s="205">
        <v>37107792</v>
      </c>
      <c r="O19" s="205">
        <v>38469193</v>
      </c>
      <c r="P19" s="205">
        <v>86582660</v>
      </c>
      <c r="Q19" s="51"/>
      <c r="R19" s="51"/>
      <c r="S19" s="51"/>
      <c r="T19" s="51"/>
      <c r="U19" s="51"/>
      <c r="V19" s="240">
        <f t="shared" si="1"/>
        <v>280968869</v>
      </c>
      <c r="W19" s="51">
        <f t="shared" si="2"/>
        <v>204551131</v>
      </c>
      <c r="X19" s="241">
        <f t="shared" si="3"/>
        <v>57.869679724831116</v>
      </c>
      <c r="Y19" s="1"/>
      <c r="Z19" s="1"/>
      <c r="AA19" s="1"/>
    </row>
    <row r="20" spans="1:27" s="5" customFormat="1" ht="20.100000000000001" customHeight="1" x14ac:dyDescent="0.2">
      <c r="A20" s="4"/>
      <c r="B20" s="107"/>
      <c r="C20" s="108"/>
      <c r="D20" s="108"/>
      <c r="E20" s="110" t="s">
        <v>73</v>
      </c>
      <c r="F20" s="66" t="s">
        <v>77</v>
      </c>
      <c r="G20" s="50"/>
      <c r="H20" s="50"/>
      <c r="I20" s="173">
        <v>1762312000</v>
      </c>
      <c r="J20" s="172">
        <v>27999150</v>
      </c>
      <c r="K20" s="172">
        <v>67460225</v>
      </c>
      <c r="L20" s="205">
        <v>49786500</v>
      </c>
      <c r="M20" s="205">
        <v>91434000</v>
      </c>
      <c r="N20" s="205">
        <v>94188900</v>
      </c>
      <c r="O20" s="205">
        <v>27528100</v>
      </c>
      <c r="P20" s="205">
        <v>53034100</v>
      </c>
      <c r="Q20" s="51"/>
      <c r="R20" s="51"/>
      <c r="S20" s="51"/>
      <c r="T20" s="51"/>
      <c r="U20" s="51"/>
      <c r="V20" s="240">
        <f t="shared" si="1"/>
        <v>411430975</v>
      </c>
      <c r="W20" s="51">
        <f t="shared" si="2"/>
        <v>1350881025</v>
      </c>
      <c r="X20" s="241">
        <f t="shared" si="3"/>
        <v>23.346091668217657</v>
      </c>
      <c r="Y20" s="1"/>
      <c r="Z20" s="1"/>
      <c r="AA20" s="1"/>
    </row>
    <row r="21" spans="1:27" s="5" customFormat="1" ht="20.100000000000001" customHeight="1" x14ac:dyDescent="0.2">
      <c r="A21" s="4"/>
      <c r="B21" s="107"/>
      <c r="C21" s="108"/>
      <c r="D21" s="108"/>
      <c r="E21" s="110" t="s">
        <v>73</v>
      </c>
      <c r="F21" s="135" t="s">
        <v>78</v>
      </c>
      <c r="G21" s="50"/>
      <c r="H21" s="50"/>
      <c r="I21" s="173">
        <v>32040000</v>
      </c>
      <c r="J21" s="172">
        <v>1600000</v>
      </c>
      <c r="K21" s="172">
        <v>1200000</v>
      </c>
      <c r="L21" s="205">
        <v>1600000</v>
      </c>
      <c r="M21" s="205">
        <v>1700000</v>
      </c>
      <c r="N21" s="205">
        <v>4500000</v>
      </c>
      <c r="O21" s="205">
        <v>0</v>
      </c>
      <c r="P21" s="205">
        <v>2400000</v>
      </c>
      <c r="Q21" s="51"/>
      <c r="R21" s="51"/>
      <c r="S21" s="51"/>
      <c r="T21" s="51"/>
      <c r="U21" s="51"/>
      <c r="V21" s="240">
        <f t="shared" si="1"/>
        <v>13000000</v>
      </c>
      <c r="W21" s="51">
        <f t="shared" si="2"/>
        <v>19040000</v>
      </c>
      <c r="X21" s="241">
        <f t="shared" si="3"/>
        <v>40.574282147315856</v>
      </c>
      <c r="Y21" s="1"/>
      <c r="Z21" s="1"/>
      <c r="AA21" s="1"/>
    </row>
    <row r="22" spans="1:27" s="5" customFormat="1" ht="20.100000000000001" customHeight="1" x14ac:dyDescent="0.2">
      <c r="A22" s="4"/>
      <c r="B22" s="107"/>
      <c r="C22" s="108"/>
      <c r="D22" s="108"/>
      <c r="E22" s="110" t="s">
        <v>73</v>
      </c>
      <c r="F22" s="135" t="s">
        <v>79</v>
      </c>
      <c r="G22" s="50"/>
      <c r="H22" s="50"/>
      <c r="I22" s="173">
        <v>36000000</v>
      </c>
      <c r="J22" s="172">
        <v>0</v>
      </c>
      <c r="K22" s="172">
        <v>5500000</v>
      </c>
      <c r="L22" s="205">
        <v>500000</v>
      </c>
      <c r="M22" s="205">
        <v>5000000</v>
      </c>
      <c r="N22" s="205">
        <v>2500000</v>
      </c>
      <c r="O22" s="205">
        <v>0</v>
      </c>
      <c r="P22" s="205">
        <v>500000</v>
      </c>
      <c r="Q22" s="51"/>
      <c r="R22" s="51"/>
      <c r="S22" s="51"/>
      <c r="T22" s="51"/>
      <c r="U22" s="51"/>
      <c r="V22" s="240">
        <f t="shared" si="1"/>
        <v>14000000</v>
      </c>
      <c r="W22" s="51">
        <f t="shared" si="2"/>
        <v>22000000</v>
      </c>
      <c r="X22" s="241">
        <f t="shared" si="3"/>
        <v>38.888888888888893</v>
      </c>
      <c r="Y22" s="1"/>
      <c r="Z22" s="1"/>
      <c r="AA22" s="1"/>
    </row>
    <row r="23" spans="1:27" s="5" customFormat="1" ht="20.100000000000001" customHeight="1" x14ac:dyDescent="0.2">
      <c r="A23" s="4"/>
      <c r="B23" s="107"/>
      <c r="C23" s="108"/>
      <c r="D23" s="108"/>
      <c r="E23" s="110" t="s">
        <v>73</v>
      </c>
      <c r="F23" s="135" t="s">
        <v>80</v>
      </c>
      <c r="G23" s="50"/>
      <c r="H23" s="50"/>
      <c r="I23" s="173">
        <v>0</v>
      </c>
      <c r="J23" s="172">
        <v>0</v>
      </c>
      <c r="K23" s="172">
        <v>0</v>
      </c>
      <c r="L23" s="205">
        <v>0</v>
      </c>
      <c r="M23" s="205">
        <v>0</v>
      </c>
      <c r="N23" s="51"/>
      <c r="O23" s="205">
        <v>0</v>
      </c>
      <c r="P23" s="205">
        <v>0</v>
      </c>
      <c r="Q23" s="51"/>
      <c r="R23" s="51"/>
      <c r="S23" s="51"/>
      <c r="T23" s="51"/>
      <c r="U23" s="51"/>
      <c r="V23" s="240">
        <f t="shared" si="1"/>
        <v>0</v>
      </c>
      <c r="W23" s="51">
        <f t="shared" si="2"/>
        <v>0</v>
      </c>
      <c r="X23" s="241"/>
      <c r="Y23" s="1"/>
      <c r="Z23" s="1"/>
      <c r="AA23" s="1"/>
    </row>
    <row r="24" spans="1:27" s="5" customFormat="1" ht="20.100000000000001" customHeight="1" x14ac:dyDescent="0.2">
      <c r="A24" s="4"/>
      <c r="B24" s="107"/>
      <c r="C24" s="108"/>
      <c r="D24" s="108"/>
      <c r="E24" s="110" t="s">
        <v>73</v>
      </c>
      <c r="F24" s="135" t="s">
        <v>81</v>
      </c>
      <c r="G24" s="50"/>
      <c r="H24" s="50"/>
      <c r="I24" s="173">
        <v>10000000</v>
      </c>
      <c r="J24" s="172">
        <v>0</v>
      </c>
      <c r="K24" s="172">
        <v>0</v>
      </c>
      <c r="L24" s="205">
        <v>0</v>
      </c>
      <c r="M24" s="205">
        <v>0</v>
      </c>
      <c r="N24" s="51"/>
      <c r="O24" s="205">
        <v>0</v>
      </c>
      <c r="P24" s="205">
        <v>0</v>
      </c>
      <c r="Q24" s="51"/>
      <c r="R24" s="51"/>
      <c r="S24" s="51"/>
      <c r="T24" s="51"/>
      <c r="U24" s="51"/>
      <c r="V24" s="240">
        <f t="shared" si="1"/>
        <v>0</v>
      </c>
      <c r="W24" s="51">
        <f t="shared" si="2"/>
        <v>10000000</v>
      </c>
      <c r="X24" s="241">
        <f t="shared" si="3"/>
        <v>0</v>
      </c>
      <c r="Y24" s="1"/>
      <c r="Z24" s="1"/>
      <c r="AA24" s="1"/>
    </row>
    <row r="25" spans="1:27" s="5" customFormat="1" ht="20.100000000000001" customHeight="1" x14ac:dyDescent="0.2">
      <c r="A25" s="4"/>
      <c r="B25" s="107"/>
      <c r="C25" s="108"/>
      <c r="D25" s="108"/>
      <c r="E25" s="110" t="s">
        <v>73</v>
      </c>
      <c r="F25" s="135" t="s">
        <v>82</v>
      </c>
      <c r="G25" s="50"/>
      <c r="H25" s="50"/>
      <c r="I25" s="173">
        <f>I26+I27</f>
        <v>500000000</v>
      </c>
      <c r="J25" s="173">
        <f t="shared" ref="J25:U25" si="9">J26+J27</f>
        <v>3727000</v>
      </c>
      <c r="K25" s="173">
        <f t="shared" si="9"/>
        <v>17905500</v>
      </c>
      <c r="L25" s="173">
        <f t="shared" si="9"/>
        <v>21228500</v>
      </c>
      <c r="M25" s="173">
        <f t="shared" si="9"/>
        <v>16811000</v>
      </c>
      <c r="N25" s="173">
        <f t="shared" si="9"/>
        <v>7066500</v>
      </c>
      <c r="O25" s="173">
        <f t="shared" si="9"/>
        <v>19856250</v>
      </c>
      <c r="P25" s="173">
        <f t="shared" si="9"/>
        <v>12217500</v>
      </c>
      <c r="Q25" s="173">
        <f t="shared" si="9"/>
        <v>0</v>
      </c>
      <c r="R25" s="173">
        <f t="shared" si="9"/>
        <v>0</v>
      </c>
      <c r="S25" s="173">
        <f t="shared" si="9"/>
        <v>0</v>
      </c>
      <c r="T25" s="173">
        <f t="shared" si="9"/>
        <v>0</v>
      </c>
      <c r="U25" s="173">
        <f t="shared" si="9"/>
        <v>0</v>
      </c>
      <c r="V25" s="240">
        <f t="shared" si="1"/>
        <v>98812250</v>
      </c>
      <c r="W25" s="51">
        <f t="shared" si="2"/>
        <v>401187750</v>
      </c>
      <c r="X25" s="241">
        <f t="shared" si="3"/>
        <v>19.762450000000001</v>
      </c>
      <c r="Y25" s="1"/>
      <c r="Z25" s="1"/>
      <c r="AA25" s="1"/>
    </row>
    <row r="26" spans="1:27" s="5" customFormat="1" ht="20.100000000000001" customHeight="1" x14ac:dyDescent="0.2">
      <c r="A26" s="4"/>
      <c r="B26" s="107"/>
      <c r="C26" s="108"/>
      <c r="D26" s="108"/>
      <c r="E26" s="110"/>
      <c r="F26" s="295" t="s">
        <v>117</v>
      </c>
      <c r="G26" s="50"/>
      <c r="H26" s="50"/>
      <c r="I26" s="173">
        <v>325000000</v>
      </c>
      <c r="J26" s="172">
        <v>1800000</v>
      </c>
      <c r="K26" s="172">
        <v>17737500</v>
      </c>
      <c r="L26" s="205">
        <v>16137500</v>
      </c>
      <c r="M26" s="205">
        <v>11825000</v>
      </c>
      <c r="N26" s="205">
        <v>5262500</v>
      </c>
      <c r="O26" s="205">
        <v>16894250</v>
      </c>
      <c r="P26" s="205">
        <v>11437500</v>
      </c>
      <c r="Q26" s="51"/>
      <c r="R26" s="51"/>
      <c r="S26" s="51"/>
      <c r="T26" s="51"/>
      <c r="U26" s="51"/>
      <c r="V26" s="240">
        <f t="shared" si="1"/>
        <v>81094250</v>
      </c>
      <c r="W26" s="51">
        <f t="shared" si="2"/>
        <v>243905750</v>
      </c>
      <c r="X26" s="241">
        <f t="shared" si="3"/>
        <v>24.952076923076923</v>
      </c>
      <c r="Y26" s="1"/>
      <c r="Z26" s="1"/>
      <c r="AA26" s="1"/>
    </row>
    <row r="27" spans="1:27" s="5" customFormat="1" ht="20.100000000000001" customHeight="1" x14ac:dyDescent="0.2">
      <c r="A27" s="4"/>
      <c r="B27" s="107"/>
      <c r="C27" s="108"/>
      <c r="D27" s="108"/>
      <c r="E27" s="110"/>
      <c r="F27" s="295" t="s">
        <v>118</v>
      </c>
      <c r="G27" s="50"/>
      <c r="H27" s="50"/>
      <c r="I27" s="173">
        <v>175000000</v>
      </c>
      <c r="J27" s="172">
        <v>1927000</v>
      </c>
      <c r="K27" s="172">
        <v>168000</v>
      </c>
      <c r="L27" s="205">
        <v>5091000</v>
      </c>
      <c r="M27" s="205">
        <v>4986000</v>
      </c>
      <c r="N27" s="205">
        <v>1804000</v>
      </c>
      <c r="O27" s="205">
        <v>2962000</v>
      </c>
      <c r="P27" s="205">
        <v>780000</v>
      </c>
      <c r="Q27" s="51"/>
      <c r="R27" s="51"/>
      <c r="S27" s="51"/>
      <c r="T27" s="51"/>
      <c r="U27" s="51"/>
      <c r="V27" s="240">
        <f t="shared" si="1"/>
        <v>17718000</v>
      </c>
      <c r="W27" s="51">
        <f t="shared" si="2"/>
        <v>157282000</v>
      </c>
      <c r="X27" s="241">
        <f t="shared" si="3"/>
        <v>10.124571428571429</v>
      </c>
      <c r="Y27" s="1"/>
      <c r="Z27" s="1"/>
      <c r="AA27" s="1"/>
    </row>
    <row r="28" spans="1:27" s="5" customFormat="1" ht="20.100000000000001" customHeight="1" x14ac:dyDescent="0.2">
      <c r="A28" s="4"/>
      <c r="B28" s="107"/>
      <c r="C28" s="108"/>
      <c r="D28" s="108"/>
      <c r="E28" s="110" t="s">
        <v>73</v>
      </c>
      <c r="F28" s="135" t="s">
        <v>83</v>
      </c>
      <c r="G28" s="50"/>
      <c r="H28" s="50"/>
      <c r="I28" s="173">
        <v>10547733000</v>
      </c>
      <c r="J28" s="172">
        <v>848825171</v>
      </c>
      <c r="K28" s="172">
        <v>843224725</v>
      </c>
      <c r="L28" s="205">
        <v>910651584</v>
      </c>
      <c r="M28" s="205">
        <v>863856094</v>
      </c>
      <c r="N28" s="205">
        <v>1021330342</v>
      </c>
      <c r="O28" s="205">
        <v>1059942030</v>
      </c>
      <c r="P28" s="205">
        <v>1107428763</v>
      </c>
      <c r="Q28" s="51"/>
      <c r="R28" s="51"/>
      <c r="S28" s="51"/>
      <c r="T28" s="51"/>
      <c r="U28" s="51"/>
      <c r="V28" s="240">
        <f t="shared" ref="V28:V57" si="10">SUM(J28:U28)</f>
        <v>6655258709</v>
      </c>
      <c r="W28" s="51">
        <f t="shared" ref="W28:W57" si="11">I28-V28</f>
        <v>3892474291</v>
      </c>
      <c r="X28" s="241">
        <f t="shared" ref="X28:X59" si="12">V28/I28*100</f>
        <v>63.096579227024421</v>
      </c>
      <c r="Y28" s="1"/>
      <c r="Z28" s="1"/>
      <c r="AA28" s="1"/>
    </row>
    <row r="29" spans="1:27" s="5" customFormat="1" ht="20.100000000000001" customHeight="1" x14ac:dyDescent="0.2">
      <c r="A29" s="4"/>
      <c r="B29" s="107"/>
      <c r="C29" s="108"/>
      <c r="D29" s="108"/>
      <c r="E29" s="110" t="s">
        <v>73</v>
      </c>
      <c r="F29" s="135" t="s">
        <v>84</v>
      </c>
      <c r="G29" s="50"/>
      <c r="H29" s="50"/>
      <c r="I29" s="173">
        <v>500000000</v>
      </c>
      <c r="J29" s="172">
        <v>3126000</v>
      </c>
      <c r="K29" s="172">
        <v>0</v>
      </c>
      <c r="L29" s="205">
        <v>0</v>
      </c>
      <c r="M29" s="205">
        <v>3490000</v>
      </c>
      <c r="N29" s="205">
        <v>1310000</v>
      </c>
      <c r="O29" s="205">
        <v>0</v>
      </c>
      <c r="P29" s="205">
        <v>3090000</v>
      </c>
      <c r="Q29" s="51"/>
      <c r="R29" s="51"/>
      <c r="S29" s="51"/>
      <c r="T29" s="51"/>
      <c r="U29" s="51"/>
      <c r="V29" s="240">
        <f t="shared" si="10"/>
        <v>11016000</v>
      </c>
      <c r="W29" s="51">
        <f t="shared" si="11"/>
        <v>488984000</v>
      </c>
      <c r="X29" s="241">
        <f t="shared" si="12"/>
        <v>2.2031999999999998</v>
      </c>
      <c r="Y29" s="1"/>
      <c r="Z29" s="1"/>
      <c r="AA29" s="1"/>
    </row>
    <row r="30" spans="1:27" s="5" customFormat="1" ht="20.100000000000001" customHeight="1" x14ac:dyDescent="0.2">
      <c r="A30" s="4"/>
      <c r="B30" s="107"/>
      <c r="C30" s="108"/>
      <c r="D30" s="108"/>
      <c r="E30" s="110" t="s">
        <v>73</v>
      </c>
      <c r="F30" s="135" t="s">
        <v>85</v>
      </c>
      <c r="G30" s="50"/>
      <c r="H30" s="50"/>
      <c r="I30" s="173">
        <v>104400000</v>
      </c>
      <c r="J30" s="172">
        <v>6550000</v>
      </c>
      <c r="K30" s="172">
        <v>7550000</v>
      </c>
      <c r="L30" s="205">
        <v>8450000</v>
      </c>
      <c r="M30" s="205">
        <v>7100000</v>
      </c>
      <c r="N30" s="205">
        <v>9750000</v>
      </c>
      <c r="O30" s="205">
        <v>7750000</v>
      </c>
      <c r="P30" s="205">
        <v>9600000</v>
      </c>
      <c r="Q30" s="51"/>
      <c r="R30" s="51"/>
      <c r="S30" s="51"/>
      <c r="T30" s="51"/>
      <c r="U30" s="51"/>
      <c r="V30" s="240">
        <f t="shared" si="10"/>
        <v>56750000</v>
      </c>
      <c r="W30" s="51">
        <f t="shared" si="11"/>
        <v>47650000</v>
      </c>
      <c r="X30" s="241">
        <f t="shared" si="12"/>
        <v>54.35823754789272</v>
      </c>
      <c r="Y30" s="1"/>
      <c r="Z30" s="1"/>
      <c r="AA30" s="1"/>
    </row>
    <row r="31" spans="1:27" s="5" customFormat="1" ht="20.100000000000001" customHeight="1" x14ac:dyDescent="0.2">
      <c r="A31" s="4"/>
      <c r="B31" s="107"/>
      <c r="C31" s="108"/>
      <c r="D31" s="108"/>
      <c r="E31" s="110" t="s">
        <v>73</v>
      </c>
      <c r="F31" s="135" t="s">
        <v>86</v>
      </c>
      <c r="G31" s="50"/>
      <c r="H31" s="50"/>
      <c r="I31" s="173">
        <v>96149000</v>
      </c>
      <c r="J31" s="172">
        <v>3762600</v>
      </c>
      <c r="K31" s="172">
        <v>5603000</v>
      </c>
      <c r="L31" s="205">
        <v>4660000</v>
      </c>
      <c r="M31" s="205">
        <v>4782000</v>
      </c>
      <c r="N31" s="205">
        <v>4590000</v>
      </c>
      <c r="O31" s="205">
        <v>5369500</v>
      </c>
      <c r="P31" s="205">
        <v>5274000</v>
      </c>
      <c r="Q31" s="51"/>
      <c r="R31" s="51"/>
      <c r="S31" s="51"/>
      <c r="T31" s="51"/>
      <c r="U31" s="51"/>
      <c r="V31" s="240">
        <f t="shared" si="10"/>
        <v>34041100</v>
      </c>
      <c r="W31" s="51">
        <f t="shared" si="11"/>
        <v>62107900</v>
      </c>
      <c r="X31" s="241">
        <f t="shared" si="12"/>
        <v>35.404528388230766</v>
      </c>
      <c r="Y31" s="1"/>
      <c r="Z31" s="1"/>
      <c r="AA31" s="1"/>
    </row>
    <row r="32" spans="1:27" s="5" customFormat="1" ht="20.100000000000001" customHeight="1" x14ac:dyDescent="0.2">
      <c r="A32" s="4"/>
      <c r="B32" s="107"/>
      <c r="C32" s="108"/>
      <c r="D32" s="108"/>
      <c r="E32" s="110" t="s">
        <v>73</v>
      </c>
      <c r="F32" s="135" t="s">
        <v>87</v>
      </c>
      <c r="G32" s="50"/>
      <c r="H32" s="50"/>
      <c r="I32" s="173">
        <v>150000000</v>
      </c>
      <c r="J32" s="172">
        <v>0</v>
      </c>
      <c r="K32" s="172">
        <v>0</v>
      </c>
      <c r="L32" s="205">
        <v>0</v>
      </c>
      <c r="M32" s="205">
        <v>0</v>
      </c>
      <c r="N32" s="205">
        <v>0</v>
      </c>
      <c r="O32" s="205">
        <v>0</v>
      </c>
      <c r="P32" s="205">
        <v>0</v>
      </c>
      <c r="Q32" s="51"/>
      <c r="R32" s="51"/>
      <c r="S32" s="51"/>
      <c r="T32" s="51"/>
      <c r="U32" s="51"/>
      <c r="V32" s="240">
        <f t="shared" si="10"/>
        <v>0</v>
      </c>
      <c r="W32" s="51">
        <f t="shared" si="11"/>
        <v>150000000</v>
      </c>
      <c r="X32" s="241">
        <f t="shared" si="12"/>
        <v>0</v>
      </c>
      <c r="Y32" s="1"/>
      <c r="Z32" s="1"/>
      <c r="AA32" s="1"/>
    </row>
    <row r="33" spans="1:27" s="5" customFormat="1" ht="20.100000000000001" customHeight="1" x14ac:dyDescent="0.2">
      <c r="A33" s="4"/>
      <c r="B33" s="107"/>
      <c r="C33" s="108"/>
      <c r="D33" s="108"/>
      <c r="E33" s="110" t="s">
        <v>73</v>
      </c>
      <c r="F33" s="135" t="s">
        <v>88</v>
      </c>
      <c r="G33" s="50"/>
      <c r="H33" s="50"/>
      <c r="I33" s="173">
        <v>14736375000</v>
      </c>
      <c r="J33" s="172">
        <v>0</v>
      </c>
      <c r="K33" s="172">
        <v>2585738</v>
      </c>
      <c r="L33" s="205">
        <v>277001978</v>
      </c>
      <c r="M33" s="205">
        <v>446612397</v>
      </c>
      <c r="N33" s="205">
        <v>1131417223</v>
      </c>
      <c r="O33" s="205">
        <v>617396958</v>
      </c>
      <c r="P33" s="205">
        <v>993708672</v>
      </c>
      <c r="Q33" s="51"/>
      <c r="R33" s="51"/>
      <c r="S33" s="51"/>
      <c r="T33" s="51"/>
      <c r="U33" s="51"/>
      <c r="V33" s="240">
        <f t="shared" si="10"/>
        <v>3468722966</v>
      </c>
      <c r="W33" s="51">
        <f t="shared" si="11"/>
        <v>11267652034</v>
      </c>
      <c r="X33" s="241">
        <f t="shared" si="12"/>
        <v>23.538509070242853</v>
      </c>
      <c r="Y33" s="1"/>
      <c r="Z33" s="1"/>
      <c r="AA33" s="1"/>
    </row>
    <row r="34" spans="1:27" s="5" customFormat="1" ht="24.75" customHeight="1" x14ac:dyDescent="0.2">
      <c r="A34" s="4"/>
      <c r="B34" s="107"/>
      <c r="C34" s="108"/>
      <c r="D34" s="108"/>
      <c r="E34" s="110" t="s">
        <v>73</v>
      </c>
      <c r="F34" s="220" t="s">
        <v>89</v>
      </c>
      <c r="G34" s="50"/>
      <c r="H34" s="50"/>
      <c r="I34" s="173">
        <v>2600000000</v>
      </c>
      <c r="J34" s="172">
        <v>255999700</v>
      </c>
      <c r="K34" s="172">
        <v>195572750</v>
      </c>
      <c r="L34" s="205">
        <v>361563345</v>
      </c>
      <c r="M34" s="205">
        <v>152696150</v>
      </c>
      <c r="N34" s="205">
        <v>242931108</v>
      </c>
      <c r="O34" s="205">
        <v>172773550</v>
      </c>
      <c r="P34" s="205">
        <v>181762450</v>
      </c>
      <c r="Q34" s="51"/>
      <c r="R34" s="51"/>
      <c r="S34" s="51"/>
      <c r="T34" s="51"/>
      <c r="U34" s="51"/>
      <c r="V34" s="240">
        <f t="shared" si="10"/>
        <v>1563299053</v>
      </c>
      <c r="W34" s="51">
        <f t="shared" si="11"/>
        <v>1036700947</v>
      </c>
      <c r="X34" s="241">
        <f t="shared" si="12"/>
        <v>60.126886653846157</v>
      </c>
      <c r="Y34" s="1"/>
      <c r="Z34" s="1"/>
      <c r="AA34" s="1"/>
    </row>
    <row r="35" spans="1:27" s="5" customFormat="1" ht="24.75" customHeight="1" x14ac:dyDescent="0.2">
      <c r="A35" s="4"/>
      <c r="B35" s="107"/>
      <c r="C35" s="108"/>
      <c r="D35" s="108"/>
      <c r="E35" s="110"/>
      <c r="F35" s="220"/>
      <c r="G35" s="50"/>
      <c r="H35" s="50"/>
      <c r="I35" s="173"/>
      <c r="J35" s="172"/>
      <c r="K35" s="172"/>
      <c r="L35" s="205"/>
      <c r="M35" s="205"/>
      <c r="N35" s="51"/>
      <c r="O35" s="51"/>
      <c r="P35" s="205"/>
      <c r="Q35" s="51"/>
      <c r="R35" s="51"/>
      <c r="S35" s="51"/>
      <c r="T35" s="51"/>
      <c r="U35" s="51"/>
      <c r="V35" s="240"/>
      <c r="W35" s="51"/>
      <c r="X35" s="241"/>
      <c r="Y35" s="1"/>
      <c r="Z35" s="1"/>
      <c r="AA35" s="1"/>
    </row>
    <row r="36" spans="1:27" s="3" customFormat="1" ht="20.100000000000001" customHeight="1" x14ac:dyDescent="0.2">
      <c r="A36" s="4"/>
      <c r="B36" s="115"/>
      <c r="C36" s="116" t="s">
        <v>27</v>
      </c>
      <c r="D36" s="116"/>
      <c r="E36" s="116"/>
      <c r="F36" s="296" t="s">
        <v>27</v>
      </c>
      <c r="G36" s="117"/>
      <c r="H36" s="117"/>
      <c r="I36" s="114">
        <f>I37+I40</f>
        <v>5000000000</v>
      </c>
      <c r="J36" s="114">
        <f>J37+J40</f>
        <v>288838000</v>
      </c>
      <c r="K36" s="114">
        <f>K37+K40</f>
        <v>269548000</v>
      </c>
      <c r="L36" s="114">
        <f t="shared" ref="L36:U36" si="13">L37+L40</f>
        <v>299020872</v>
      </c>
      <c r="M36" s="114">
        <f t="shared" si="13"/>
        <v>306379391</v>
      </c>
      <c r="N36" s="114">
        <f t="shared" si="13"/>
        <v>342092479</v>
      </c>
      <c r="O36" s="114">
        <f t="shared" si="13"/>
        <v>167962702</v>
      </c>
      <c r="P36" s="114">
        <f t="shared" si="13"/>
        <v>461762228</v>
      </c>
      <c r="Q36" s="114">
        <f t="shared" si="13"/>
        <v>0</v>
      </c>
      <c r="R36" s="114">
        <f t="shared" si="13"/>
        <v>0</v>
      </c>
      <c r="S36" s="114">
        <f t="shared" si="13"/>
        <v>0</v>
      </c>
      <c r="T36" s="114">
        <f t="shared" si="13"/>
        <v>0</v>
      </c>
      <c r="U36" s="114">
        <f t="shared" si="13"/>
        <v>0</v>
      </c>
      <c r="V36" s="254">
        <f t="shared" si="10"/>
        <v>2135603672</v>
      </c>
      <c r="W36" s="112">
        <f t="shared" si="11"/>
        <v>2864396328</v>
      </c>
      <c r="X36" s="255">
        <f t="shared" si="12"/>
        <v>42.712073439999998</v>
      </c>
      <c r="Y36" s="1"/>
      <c r="Z36" s="1"/>
      <c r="AA36" s="1"/>
    </row>
    <row r="37" spans="1:27" s="3" customFormat="1" ht="20.100000000000001" customHeight="1" x14ac:dyDescent="0.2">
      <c r="A37" s="4"/>
      <c r="B37" s="76"/>
      <c r="C37" s="78"/>
      <c r="D37" s="78"/>
      <c r="E37" s="78"/>
      <c r="F37" s="209" t="s">
        <v>90</v>
      </c>
      <c r="G37" s="77"/>
      <c r="H37" s="77"/>
      <c r="I37" s="216">
        <f>SUM(I38:I39)</f>
        <v>4000000000</v>
      </c>
      <c r="J37" s="216">
        <f>SUM(J38:J39)</f>
        <v>173420000</v>
      </c>
      <c r="K37" s="216">
        <f>SUM(K38:K39)</f>
        <v>183710000</v>
      </c>
      <c r="L37" s="216">
        <f t="shared" ref="L37:U37" si="14">SUM(L38:L39)</f>
        <v>210144872</v>
      </c>
      <c r="M37" s="216">
        <f t="shared" si="14"/>
        <v>211527391</v>
      </c>
      <c r="N37" s="216">
        <f t="shared" si="14"/>
        <v>233236479</v>
      </c>
      <c r="O37" s="216">
        <f t="shared" si="14"/>
        <v>112478702</v>
      </c>
      <c r="P37" s="216">
        <f t="shared" si="14"/>
        <v>353954228</v>
      </c>
      <c r="Q37" s="216">
        <f t="shared" si="14"/>
        <v>0</v>
      </c>
      <c r="R37" s="216">
        <f t="shared" si="14"/>
        <v>0</v>
      </c>
      <c r="S37" s="216">
        <f t="shared" si="14"/>
        <v>0</v>
      </c>
      <c r="T37" s="216">
        <f t="shared" si="14"/>
        <v>0</v>
      </c>
      <c r="U37" s="216">
        <f t="shared" si="14"/>
        <v>0</v>
      </c>
      <c r="V37" s="240">
        <f t="shared" si="10"/>
        <v>1478471672</v>
      </c>
      <c r="W37" s="51">
        <f t="shared" si="11"/>
        <v>2521528328</v>
      </c>
      <c r="X37" s="241">
        <f t="shared" si="12"/>
        <v>36.9617918</v>
      </c>
      <c r="Y37" s="1"/>
      <c r="Z37" s="1"/>
      <c r="AA37" s="1"/>
    </row>
    <row r="38" spans="1:27" s="3" customFormat="1" ht="20.100000000000001" customHeight="1" x14ac:dyDescent="0.2">
      <c r="A38" s="4"/>
      <c r="B38" s="76"/>
      <c r="C38" s="78"/>
      <c r="D38" s="78"/>
      <c r="E38" s="78" t="s">
        <v>73</v>
      </c>
      <c r="F38" s="135" t="s">
        <v>91</v>
      </c>
      <c r="G38" s="77"/>
      <c r="H38" s="77"/>
      <c r="I38" s="173">
        <v>300000000</v>
      </c>
      <c r="J38" s="173">
        <v>3990000</v>
      </c>
      <c r="K38" s="173">
        <v>2470000</v>
      </c>
      <c r="L38" s="205">
        <v>2770000</v>
      </c>
      <c r="M38" s="205">
        <v>6250000</v>
      </c>
      <c r="N38" s="205">
        <v>6970000</v>
      </c>
      <c r="O38" s="205">
        <v>2990000</v>
      </c>
      <c r="P38" s="205">
        <v>12225000</v>
      </c>
      <c r="Q38" s="51"/>
      <c r="R38" s="51"/>
      <c r="S38" s="51"/>
      <c r="T38" s="51"/>
      <c r="U38" s="51"/>
      <c r="V38" s="240">
        <f t="shared" si="10"/>
        <v>37665000</v>
      </c>
      <c r="W38" s="51">
        <f t="shared" si="11"/>
        <v>262335000</v>
      </c>
      <c r="X38" s="241">
        <f t="shared" si="12"/>
        <v>12.555</v>
      </c>
      <c r="Y38" s="1"/>
      <c r="Z38" s="1"/>
      <c r="AA38" s="1"/>
    </row>
    <row r="39" spans="1:27" s="3" customFormat="1" ht="20.100000000000001" customHeight="1" x14ac:dyDescent="0.2">
      <c r="A39" s="4"/>
      <c r="B39" s="76"/>
      <c r="C39" s="78"/>
      <c r="D39" s="78"/>
      <c r="E39" s="78" t="s">
        <v>73</v>
      </c>
      <c r="F39" s="135" t="s">
        <v>92</v>
      </c>
      <c r="G39" s="77"/>
      <c r="H39" s="77"/>
      <c r="I39" s="173">
        <v>3700000000</v>
      </c>
      <c r="J39" s="173">
        <v>169430000</v>
      </c>
      <c r="K39" s="173">
        <v>181240000</v>
      </c>
      <c r="L39" s="205">
        <v>207374872</v>
      </c>
      <c r="M39" s="205">
        <v>205277391</v>
      </c>
      <c r="N39" s="205">
        <v>226266479</v>
      </c>
      <c r="O39" s="205">
        <v>109488702</v>
      </c>
      <c r="P39" s="205">
        <v>341729228</v>
      </c>
      <c r="Q39" s="51"/>
      <c r="R39" s="51"/>
      <c r="S39" s="51"/>
      <c r="T39" s="51"/>
      <c r="U39" s="51"/>
      <c r="V39" s="240">
        <f t="shared" si="10"/>
        <v>1440806672</v>
      </c>
      <c r="W39" s="51">
        <f t="shared" si="11"/>
        <v>2259193328</v>
      </c>
      <c r="X39" s="241">
        <f t="shared" si="12"/>
        <v>38.940720864864865</v>
      </c>
      <c r="Y39" s="1"/>
      <c r="Z39" s="1"/>
      <c r="AA39" s="1"/>
    </row>
    <row r="40" spans="1:27" s="3" customFormat="1" ht="20.100000000000001" customHeight="1" x14ac:dyDescent="0.2">
      <c r="A40" s="4"/>
      <c r="B40" s="76"/>
      <c r="C40" s="78"/>
      <c r="D40" s="78"/>
      <c r="E40" s="78"/>
      <c r="F40" s="209" t="s">
        <v>93</v>
      </c>
      <c r="G40" s="77"/>
      <c r="H40" s="77"/>
      <c r="I40" s="216">
        <f>SUM(I41)</f>
        <v>1000000000</v>
      </c>
      <c r="J40" s="216">
        <f t="shared" ref="J40:U40" si="15">SUM(J41)</f>
        <v>115418000</v>
      </c>
      <c r="K40" s="216">
        <f t="shared" si="15"/>
        <v>85838000</v>
      </c>
      <c r="L40" s="216">
        <f t="shared" si="15"/>
        <v>88876000</v>
      </c>
      <c r="M40" s="216">
        <f t="shared" si="15"/>
        <v>94852000</v>
      </c>
      <c r="N40" s="216">
        <f t="shared" si="15"/>
        <v>108856000</v>
      </c>
      <c r="O40" s="216">
        <f t="shared" si="15"/>
        <v>55484000</v>
      </c>
      <c r="P40" s="216">
        <f t="shared" si="15"/>
        <v>107808000</v>
      </c>
      <c r="Q40" s="216">
        <f t="shared" si="15"/>
        <v>0</v>
      </c>
      <c r="R40" s="216">
        <f t="shared" si="15"/>
        <v>0</v>
      </c>
      <c r="S40" s="216">
        <f t="shared" si="15"/>
        <v>0</v>
      </c>
      <c r="T40" s="216">
        <f t="shared" si="15"/>
        <v>0</v>
      </c>
      <c r="U40" s="216">
        <f t="shared" si="15"/>
        <v>0</v>
      </c>
      <c r="V40" s="240">
        <f t="shared" si="10"/>
        <v>657132000</v>
      </c>
      <c r="W40" s="51">
        <f t="shared" si="11"/>
        <v>342868000</v>
      </c>
      <c r="X40" s="241">
        <f t="shared" si="12"/>
        <v>65.713200000000001</v>
      </c>
      <c r="Y40" s="1"/>
      <c r="Z40" s="1"/>
      <c r="AA40" s="1"/>
    </row>
    <row r="41" spans="1:27" s="3" customFormat="1" ht="20.100000000000001" customHeight="1" x14ac:dyDescent="0.2">
      <c r="A41" s="4"/>
      <c r="B41" s="76"/>
      <c r="C41" s="78"/>
      <c r="D41" s="78"/>
      <c r="E41" s="118" t="s">
        <v>73</v>
      </c>
      <c r="F41" s="135" t="s">
        <v>94</v>
      </c>
      <c r="G41" s="77"/>
      <c r="H41" s="77"/>
      <c r="I41" s="173">
        <v>1000000000</v>
      </c>
      <c r="J41" s="173">
        <v>115418000</v>
      </c>
      <c r="K41" s="173">
        <v>85838000</v>
      </c>
      <c r="L41" s="205">
        <v>88876000</v>
      </c>
      <c r="M41" s="205">
        <v>94852000</v>
      </c>
      <c r="N41" s="205">
        <v>108856000</v>
      </c>
      <c r="O41" s="205">
        <v>55484000</v>
      </c>
      <c r="P41" s="205">
        <v>107808000</v>
      </c>
      <c r="Q41" s="51"/>
      <c r="R41" s="51"/>
      <c r="S41" s="51"/>
      <c r="T41" s="51"/>
      <c r="U41" s="51"/>
      <c r="V41" s="240">
        <f t="shared" si="10"/>
        <v>657132000</v>
      </c>
      <c r="W41" s="51">
        <f t="shared" si="11"/>
        <v>342868000</v>
      </c>
      <c r="X41" s="241">
        <f t="shared" si="12"/>
        <v>65.713200000000001</v>
      </c>
      <c r="Y41" s="1"/>
      <c r="Z41" s="1"/>
      <c r="AA41" s="1"/>
    </row>
    <row r="42" spans="1:27" s="3" customFormat="1" ht="20.100000000000001" customHeight="1" x14ac:dyDescent="0.2">
      <c r="A42" s="4"/>
      <c r="B42" s="76"/>
      <c r="C42" s="78"/>
      <c r="D42" s="78"/>
      <c r="E42" s="118"/>
      <c r="F42" s="135"/>
      <c r="G42" s="77"/>
      <c r="H42" s="77"/>
      <c r="I42" s="173"/>
      <c r="J42" s="173"/>
      <c r="K42" s="173"/>
      <c r="L42" s="205"/>
      <c r="M42" s="205"/>
      <c r="N42" s="51"/>
      <c r="O42" s="51"/>
      <c r="P42" s="51"/>
      <c r="Q42" s="51"/>
      <c r="R42" s="51"/>
      <c r="S42" s="51"/>
      <c r="T42" s="51"/>
      <c r="U42" s="51"/>
      <c r="V42" s="240"/>
      <c r="W42" s="51"/>
      <c r="X42" s="241"/>
      <c r="Y42" s="1"/>
      <c r="Z42" s="1"/>
      <c r="AA42" s="1"/>
    </row>
    <row r="43" spans="1:27" s="3" customFormat="1" ht="20.100000000000001" customHeight="1" x14ac:dyDescent="0.2">
      <c r="A43" s="4"/>
      <c r="B43" s="119"/>
      <c r="C43" s="120" t="s">
        <v>28</v>
      </c>
      <c r="D43" s="120"/>
      <c r="E43" s="120"/>
      <c r="F43" s="297" t="s">
        <v>28</v>
      </c>
      <c r="G43" s="121"/>
      <c r="H43" s="121"/>
      <c r="I43" s="112">
        <f>SUM(I44:I48)</f>
        <v>8085000000</v>
      </c>
      <c r="J43" s="112">
        <f t="shared" ref="J43:U43" si="16">SUM(J44:J48)</f>
        <v>132005327</v>
      </c>
      <c r="K43" s="112">
        <f t="shared" si="16"/>
        <v>92058471</v>
      </c>
      <c r="L43" s="112">
        <f t="shared" si="16"/>
        <v>93887296</v>
      </c>
      <c r="M43" s="112">
        <f>SUM(M44:M49)</f>
        <v>90027289</v>
      </c>
      <c r="N43" s="112">
        <f t="shared" si="16"/>
        <v>109443599</v>
      </c>
      <c r="O43" s="112">
        <f t="shared" si="16"/>
        <v>36232007</v>
      </c>
      <c r="P43" s="112">
        <f t="shared" si="16"/>
        <v>64507820</v>
      </c>
      <c r="Q43" s="112">
        <f t="shared" si="16"/>
        <v>0</v>
      </c>
      <c r="R43" s="112">
        <f t="shared" si="16"/>
        <v>0</v>
      </c>
      <c r="S43" s="112">
        <f t="shared" si="16"/>
        <v>0</v>
      </c>
      <c r="T43" s="112">
        <f t="shared" si="16"/>
        <v>0</v>
      </c>
      <c r="U43" s="112">
        <f t="shared" si="16"/>
        <v>0</v>
      </c>
      <c r="V43" s="254">
        <f t="shared" si="10"/>
        <v>618161809</v>
      </c>
      <c r="W43" s="112">
        <f t="shared" si="11"/>
        <v>7466838191</v>
      </c>
      <c r="X43" s="255">
        <f t="shared" si="12"/>
        <v>7.6457861348175626</v>
      </c>
      <c r="Y43" s="1"/>
      <c r="Z43" s="1"/>
      <c r="AA43" s="1"/>
    </row>
    <row r="44" spans="1:27" s="3" customFormat="1" ht="20.100000000000001" customHeight="1" x14ac:dyDescent="0.2">
      <c r="A44" s="4"/>
      <c r="B44" s="98"/>
      <c r="C44" s="78"/>
      <c r="D44" s="78"/>
      <c r="E44" s="118" t="s">
        <v>73</v>
      </c>
      <c r="F44" s="135" t="s">
        <v>95</v>
      </c>
      <c r="G44" s="99"/>
      <c r="H44" s="99"/>
      <c r="I44" s="205">
        <v>75000000</v>
      </c>
      <c r="J44" s="205">
        <v>0</v>
      </c>
      <c r="K44" s="205">
        <v>0</v>
      </c>
      <c r="L44" s="206">
        <v>4377142</v>
      </c>
      <c r="M44" s="206">
        <v>15847370</v>
      </c>
      <c r="N44" s="206">
        <v>2000000</v>
      </c>
      <c r="O44" s="206"/>
      <c r="P44" s="206">
        <v>15000000</v>
      </c>
      <c r="Q44" s="206"/>
      <c r="R44" s="206"/>
      <c r="S44" s="206"/>
      <c r="T44" s="206"/>
      <c r="U44" s="206"/>
      <c r="V44" s="240">
        <f t="shared" si="10"/>
        <v>37224512</v>
      </c>
      <c r="W44" s="51">
        <f t="shared" si="11"/>
        <v>37775488</v>
      </c>
      <c r="X44" s="241">
        <f t="shared" si="12"/>
        <v>49.632682666666668</v>
      </c>
      <c r="Y44" s="1"/>
      <c r="Z44" s="1"/>
      <c r="AA44" s="1"/>
    </row>
    <row r="45" spans="1:27" s="3" customFormat="1" ht="20.100000000000001" customHeight="1" x14ac:dyDescent="0.2">
      <c r="A45" s="4"/>
      <c r="B45" s="98"/>
      <c r="C45" s="78"/>
      <c r="D45" s="78"/>
      <c r="E45" s="118" t="s">
        <v>73</v>
      </c>
      <c r="F45" s="135" t="s">
        <v>96</v>
      </c>
      <c r="G45" s="99"/>
      <c r="H45" s="99"/>
      <c r="I45" s="205">
        <v>10000000</v>
      </c>
      <c r="J45" s="205">
        <v>0</v>
      </c>
      <c r="K45" s="205">
        <v>0</v>
      </c>
      <c r="L45" s="206">
        <v>0</v>
      </c>
      <c r="M45" s="206"/>
      <c r="N45" s="206">
        <v>0</v>
      </c>
      <c r="O45" s="206"/>
      <c r="P45" s="206"/>
      <c r="Q45" s="206"/>
      <c r="R45" s="206"/>
      <c r="S45" s="206"/>
      <c r="T45" s="206"/>
      <c r="U45" s="206"/>
      <c r="V45" s="240">
        <f t="shared" si="10"/>
        <v>0</v>
      </c>
      <c r="W45" s="51">
        <f t="shared" si="11"/>
        <v>10000000</v>
      </c>
      <c r="X45" s="241">
        <f t="shared" si="12"/>
        <v>0</v>
      </c>
      <c r="Y45" s="1"/>
      <c r="Z45" s="1"/>
      <c r="AA45" s="1"/>
    </row>
    <row r="46" spans="1:27" s="3" customFormat="1" ht="20.100000000000001" customHeight="1" x14ac:dyDescent="0.2">
      <c r="A46" s="4"/>
      <c r="B46" s="98"/>
      <c r="C46" s="78"/>
      <c r="D46" s="78"/>
      <c r="E46" s="118" t="s">
        <v>73</v>
      </c>
      <c r="F46" s="135" t="s">
        <v>97</v>
      </c>
      <c r="G46" s="99"/>
      <c r="H46" s="99"/>
      <c r="I46" s="205">
        <v>8000000000</v>
      </c>
      <c r="J46" s="205">
        <v>126580327</v>
      </c>
      <c r="K46" s="205">
        <v>88033471</v>
      </c>
      <c r="L46" s="206">
        <v>82185154</v>
      </c>
      <c r="M46" s="206">
        <v>68403919</v>
      </c>
      <c r="N46" s="206">
        <v>105368599</v>
      </c>
      <c r="O46" s="206">
        <v>36082007</v>
      </c>
      <c r="P46" s="206">
        <v>46482820</v>
      </c>
      <c r="Q46" s="206"/>
      <c r="R46" s="206"/>
      <c r="S46" s="206"/>
      <c r="T46" s="206"/>
      <c r="U46" s="206"/>
      <c r="V46" s="240">
        <f t="shared" si="10"/>
        <v>553136297</v>
      </c>
      <c r="W46" s="51">
        <f t="shared" si="11"/>
        <v>7446863703</v>
      </c>
      <c r="X46" s="241">
        <f t="shared" si="12"/>
        <v>6.9142037125</v>
      </c>
      <c r="Y46" s="1"/>
      <c r="Z46" s="1"/>
      <c r="AA46" s="1"/>
    </row>
    <row r="47" spans="1:27" s="3" customFormat="1" ht="20.100000000000001" customHeight="1" x14ac:dyDescent="0.2">
      <c r="A47" s="4"/>
      <c r="B47" s="76"/>
      <c r="C47" s="78"/>
      <c r="D47" s="78"/>
      <c r="E47" s="118" t="s">
        <v>73</v>
      </c>
      <c r="F47" s="135" t="s">
        <v>98</v>
      </c>
      <c r="G47" s="77"/>
      <c r="H47" s="77"/>
      <c r="I47" s="173">
        <v>0</v>
      </c>
      <c r="J47" s="173">
        <v>3950000</v>
      </c>
      <c r="K47" s="173">
        <f>2400000+1175000</f>
        <v>3575000</v>
      </c>
      <c r="L47" s="205">
        <v>6275000</v>
      </c>
      <c r="M47" s="205">
        <f>1500000+126000+1200000+1650000</f>
        <v>4476000</v>
      </c>
      <c r="N47" s="205">
        <f>300000</f>
        <v>300000</v>
      </c>
      <c r="O47" s="51"/>
      <c r="P47" s="205">
        <v>250000</v>
      </c>
      <c r="Q47" s="51"/>
      <c r="R47" s="51"/>
      <c r="S47" s="51"/>
      <c r="T47" s="51"/>
      <c r="U47" s="51"/>
      <c r="V47" s="240">
        <f t="shared" si="10"/>
        <v>18826000</v>
      </c>
      <c r="W47" s="51">
        <f t="shared" si="11"/>
        <v>-18826000</v>
      </c>
      <c r="X47" s="241">
        <v>0</v>
      </c>
      <c r="Y47" s="1"/>
      <c r="Z47" s="1"/>
      <c r="AA47" s="1"/>
    </row>
    <row r="48" spans="1:27" s="3" customFormat="1" ht="20.100000000000001" customHeight="1" thickBot="1" x14ac:dyDescent="0.25">
      <c r="A48" s="4"/>
      <c r="B48" s="76"/>
      <c r="C48" s="78"/>
      <c r="D48" s="78"/>
      <c r="E48" s="118" t="s">
        <v>73</v>
      </c>
      <c r="F48" s="135" t="s">
        <v>99</v>
      </c>
      <c r="G48" s="77"/>
      <c r="H48" s="77"/>
      <c r="I48" s="173">
        <v>0</v>
      </c>
      <c r="J48" s="173">
        <v>1475000</v>
      </c>
      <c r="K48" s="173">
        <v>450000</v>
      </c>
      <c r="L48" s="205">
        <v>1050000</v>
      </c>
      <c r="M48" s="205">
        <v>1300000</v>
      </c>
      <c r="N48" s="205">
        <f>1050000+150000+575000</f>
        <v>1775000</v>
      </c>
      <c r="O48" s="205">
        <v>150000</v>
      </c>
      <c r="P48" s="205">
        <v>2775000</v>
      </c>
      <c r="Q48" s="51"/>
      <c r="R48" s="51"/>
      <c r="S48" s="51"/>
      <c r="T48" s="51"/>
      <c r="U48" s="51"/>
      <c r="V48" s="240">
        <f t="shared" si="10"/>
        <v>8975000</v>
      </c>
      <c r="W48" s="51">
        <f t="shared" si="11"/>
        <v>-8975000</v>
      </c>
      <c r="X48" s="241">
        <v>0</v>
      </c>
      <c r="Y48" s="1"/>
      <c r="Z48" s="1"/>
      <c r="AA48" s="1"/>
    </row>
    <row r="49" spans="1:27" s="3" customFormat="1" ht="32.25" customHeight="1" thickBot="1" x14ac:dyDescent="0.25">
      <c r="A49" s="4"/>
      <c r="B49" s="229"/>
      <c r="C49" s="230"/>
      <c r="D49" s="230"/>
      <c r="E49" s="118"/>
      <c r="F49" s="135"/>
      <c r="G49" s="77"/>
      <c r="H49" s="77"/>
      <c r="I49" s="173"/>
      <c r="J49" s="173"/>
      <c r="K49" s="173"/>
      <c r="L49" s="205"/>
      <c r="M49" s="205"/>
      <c r="N49" s="51"/>
      <c r="O49" s="51"/>
      <c r="P49" s="51"/>
      <c r="Q49" s="51"/>
      <c r="R49" s="51"/>
      <c r="S49" s="51"/>
      <c r="T49" s="51"/>
      <c r="U49" s="51"/>
      <c r="V49" s="240"/>
      <c r="W49" s="51"/>
      <c r="X49" s="241"/>
      <c r="Y49" s="1"/>
      <c r="Z49" s="1"/>
      <c r="AA49" s="1"/>
    </row>
    <row r="50" spans="1:27" s="3" customFormat="1" ht="20.100000000000001" customHeight="1" thickBot="1" x14ac:dyDescent="0.25">
      <c r="A50" s="4"/>
      <c r="B50" s="55"/>
      <c r="C50" s="56"/>
      <c r="D50" s="57"/>
      <c r="E50" s="57"/>
      <c r="F50" s="298" t="s">
        <v>29</v>
      </c>
      <c r="G50" s="56"/>
      <c r="H50" s="56"/>
      <c r="I50" s="252">
        <f>I51+I54</f>
        <v>20499900000</v>
      </c>
      <c r="J50" s="252">
        <f t="shared" ref="J50:U50" si="17">J51+J54</f>
        <v>1311151000</v>
      </c>
      <c r="K50" s="252">
        <f t="shared" si="17"/>
        <v>1319918000</v>
      </c>
      <c r="L50" s="252">
        <f t="shared" si="17"/>
        <v>1348702900</v>
      </c>
      <c r="M50" s="252">
        <f t="shared" si="17"/>
        <v>1388819781</v>
      </c>
      <c r="N50" s="252">
        <f t="shared" si="17"/>
        <v>1291199630</v>
      </c>
      <c r="O50" s="252">
        <f t="shared" si="17"/>
        <v>1365915641</v>
      </c>
      <c r="P50" s="252">
        <f t="shared" si="17"/>
        <v>1414319246</v>
      </c>
      <c r="Q50" s="252">
        <f t="shared" si="17"/>
        <v>1364287257</v>
      </c>
      <c r="R50" s="252">
        <f t="shared" si="17"/>
        <v>0</v>
      </c>
      <c r="S50" s="252">
        <f t="shared" si="17"/>
        <v>0</v>
      </c>
      <c r="T50" s="252">
        <f t="shared" si="17"/>
        <v>0</v>
      </c>
      <c r="U50" s="252">
        <f t="shared" si="17"/>
        <v>0</v>
      </c>
      <c r="V50" s="251">
        <f t="shared" si="10"/>
        <v>10804313455</v>
      </c>
      <c r="W50" s="252">
        <f t="shared" si="11"/>
        <v>9695586545</v>
      </c>
      <c r="X50" s="253">
        <f t="shared" si="12"/>
        <v>52.704225166952035</v>
      </c>
      <c r="Y50" s="1"/>
      <c r="Z50" s="1"/>
      <c r="AA50" s="1"/>
    </row>
    <row r="51" spans="1:27" s="3" customFormat="1" ht="20.100000000000001" customHeight="1" x14ac:dyDescent="0.2">
      <c r="A51" s="4"/>
      <c r="B51" s="138"/>
      <c r="C51" s="139"/>
      <c r="D51" s="140"/>
      <c r="E51" s="140"/>
      <c r="F51" s="297" t="s">
        <v>27</v>
      </c>
      <c r="G51" s="139"/>
      <c r="H51" s="139"/>
      <c r="I51" s="112">
        <f>I52</f>
        <v>2499900000</v>
      </c>
      <c r="J51" s="112">
        <f t="shared" ref="J51:U52" si="18">J52</f>
        <v>0</v>
      </c>
      <c r="K51" s="112">
        <f t="shared" si="18"/>
        <v>0</v>
      </c>
      <c r="L51" s="112">
        <f t="shared" si="18"/>
        <v>39082400</v>
      </c>
      <c r="M51" s="112">
        <f t="shared" si="18"/>
        <v>130359878</v>
      </c>
      <c r="N51" s="112">
        <f t="shared" si="18"/>
        <v>0</v>
      </c>
      <c r="O51" s="112">
        <f t="shared" si="18"/>
        <v>83995178</v>
      </c>
      <c r="P51" s="112">
        <f t="shared" si="18"/>
        <v>145500700</v>
      </c>
      <c r="Q51" s="112">
        <f t="shared" si="18"/>
        <v>97053900</v>
      </c>
      <c r="R51" s="112">
        <f t="shared" si="18"/>
        <v>0</v>
      </c>
      <c r="S51" s="112">
        <f t="shared" si="18"/>
        <v>0</v>
      </c>
      <c r="T51" s="112">
        <f t="shared" si="18"/>
        <v>0</v>
      </c>
      <c r="U51" s="112">
        <f t="shared" si="18"/>
        <v>0</v>
      </c>
      <c r="V51" s="254">
        <f t="shared" si="10"/>
        <v>495992056</v>
      </c>
      <c r="W51" s="112">
        <f t="shared" si="11"/>
        <v>2003907944</v>
      </c>
      <c r="X51" s="255">
        <f t="shared" si="12"/>
        <v>19.840475859034363</v>
      </c>
      <c r="Y51" s="1"/>
      <c r="Z51" s="1"/>
      <c r="AA51" s="1"/>
    </row>
    <row r="52" spans="1:27" s="3" customFormat="1" ht="20.100000000000001" customHeight="1" x14ac:dyDescent="0.2">
      <c r="A52" s="4"/>
      <c r="B52" s="58"/>
      <c r="C52" s="59"/>
      <c r="D52" s="122"/>
      <c r="E52" s="122"/>
      <c r="F52" s="209" t="s">
        <v>90</v>
      </c>
      <c r="G52" s="124" t="s">
        <v>90</v>
      </c>
      <c r="H52" s="263" t="s">
        <v>90</v>
      </c>
      <c r="I52" s="275">
        <f>I53</f>
        <v>2499900000</v>
      </c>
      <c r="J52" s="275">
        <f t="shared" si="18"/>
        <v>0</v>
      </c>
      <c r="K52" s="275">
        <f t="shared" si="18"/>
        <v>0</v>
      </c>
      <c r="L52" s="275">
        <f t="shared" si="18"/>
        <v>39082400</v>
      </c>
      <c r="M52" s="275">
        <f t="shared" si="18"/>
        <v>130359878</v>
      </c>
      <c r="N52" s="275">
        <f t="shared" si="18"/>
        <v>0</v>
      </c>
      <c r="O52" s="275">
        <f t="shared" si="18"/>
        <v>83995178</v>
      </c>
      <c r="P52" s="275">
        <f t="shared" si="18"/>
        <v>145500700</v>
      </c>
      <c r="Q52" s="275">
        <f t="shared" si="18"/>
        <v>97053900</v>
      </c>
      <c r="R52" s="275">
        <f t="shared" si="18"/>
        <v>0</v>
      </c>
      <c r="S52" s="275">
        <f t="shared" si="18"/>
        <v>0</v>
      </c>
      <c r="T52" s="275">
        <f t="shared" si="18"/>
        <v>0</v>
      </c>
      <c r="U52" s="275">
        <f t="shared" si="18"/>
        <v>0</v>
      </c>
      <c r="V52" s="240">
        <f t="shared" si="10"/>
        <v>495992056</v>
      </c>
      <c r="W52" s="51">
        <f t="shared" si="11"/>
        <v>2003907944</v>
      </c>
      <c r="X52" s="241">
        <f t="shared" si="12"/>
        <v>19.840475859034363</v>
      </c>
      <c r="Y52" s="1"/>
      <c r="Z52" s="1"/>
      <c r="AA52" s="1"/>
    </row>
    <row r="53" spans="1:27" s="3" customFormat="1" ht="20.100000000000001" customHeight="1" x14ac:dyDescent="0.2">
      <c r="A53" s="4"/>
      <c r="B53" s="58"/>
      <c r="C53" s="59"/>
      <c r="D53" s="122"/>
      <c r="E53" s="123" t="s">
        <v>73</v>
      </c>
      <c r="F53" s="135" t="s">
        <v>100</v>
      </c>
      <c r="G53" s="59"/>
      <c r="H53" s="59"/>
      <c r="I53" s="205">
        <v>2499900000</v>
      </c>
      <c r="J53" s="172">
        <v>0</v>
      </c>
      <c r="K53" s="172">
        <v>0</v>
      </c>
      <c r="L53" s="206">
        <v>39082400</v>
      </c>
      <c r="M53" s="206">
        <v>130359878</v>
      </c>
      <c r="N53" s="206">
        <v>0</v>
      </c>
      <c r="O53" s="206">
        <v>83995178</v>
      </c>
      <c r="P53" s="206">
        <v>145500700</v>
      </c>
      <c r="Q53" s="206">
        <v>97053900</v>
      </c>
      <c r="R53" s="206"/>
      <c r="S53" s="206"/>
      <c r="T53" s="206"/>
      <c r="U53" s="206"/>
      <c r="V53" s="240">
        <f t="shared" si="10"/>
        <v>495992056</v>
      </c>
      <c r="W53" s="51">
        <f t="shared" si="11"/>
        <v>2003907944</v>
      </c>
      <c r="X53" s="241">
        <f t="shared" si="12"/>
        <v>19.840475859034363</v>
      </c>
      <c r="Y53" s="1"/>
      <c r="Z53" s="1"/>
      <c r="AA53" s="1"/>
    </row>
    <row r="54" spans="1:27" s="3" customFormat="1" ht="20.100000000000001" customHeight="1" x14ac:dyDescent="0.2">
      <c r="B54" s="141"/>
      <c r="C54" s="142"/>
      <c r="D54" s="143"/>
      <c r="E54" s="143"/>
      <c r="F54" s="297" t="s">
        <v>28</v>
      </c>
      <c r="G54" s="142"/>
      <c r="H54" s="142"/>
      <c r="I54" s="112">
        <f>I55</f>
        <v>18000000000</v>
      </c>
      <c r="J54" s="112">
        <f>J55</f>
        <v>1311151000</v>
      </c>
      <c r="K54" s="112">
        <f t="shared" ref="K54:U54" si="19">K55</f>
        <v>1319918000</v>
      </c>
      <c r="L54" s="112">
        <f t="shared" si="19"/>
        <v>1309620500</v>
      </c>
      <c r="M54" s="112">
        <f t="shared" si="19"/>
        <v>1258459903</v>
      </c>
      <c r="N54" s="112">
        <f t="shared" si="19"/>
        <v>1291199630</v>
      </c>
      <c r="O54" s="112">
        <f t="shared" si="19"/>
        <v>1281920463</v>
      </c>
      <c r="P54" s="112">
        <f t="shared" si="19"/>
        <v>1268818546</v>
      </c>
      <c r="Q54" s="112">
        <f t="shared" si="19"/>
        <v>1267233357</v>
      </c>
      <c r="R54" s="112">
        <f t="shared" si="19"/>
        <v>0</v>
      </c>
      <c r="S54" s="112">
        <f t="shared" si="19"/>
        <v>0</v>
      </c>
      <c r="T54" s="112">
        <f t="shared" si="19"/>
        <v>0</v>
      </c>
      <c r="U54" s="112">
        <f t="shared" si="19"/>
        <v>0</v>
      </c>
      <c r="V54" s="254">
        <f t="shared" si="10"/>
        <v>10308321399</v>
      </c>
      <c r="W54" s="112">
        <f t="shared" si="11"/>
        <v>7691678601</v>
      </c>
      <c r="X54" s="255">
        <f t="shared" si="12"/>
        <v>57.268452216666667</v>
      </c>
    </row>
    <row r="55" spans="1:27" s="3" customFormat="1" ht="20.100000000000001" customHeight="1" x14ac:dyDescent="0.2">
      <c r="A55" s="4"/>
      <c r="B55" s="52"/>
      <c r="C55" s="53"/>
      <c r="D55" s="54"/>
      <c r="E55" s="125" t="s">
        <v>73</v>
      </c>
      <c r="F55" s="135" t="s">
        <v>101</v>
      </c>
      <c r="G55" s="53"/>
      <c r="H55" s="53"/>
      <c r="I55" s="205">
        <v>18000000000</v>
      </c>
      <c r="J55" s="206">
        <v>1311151000</v>
      </c>
      <c r="K55" s="206">
        <v>1319918000</v>
      </c>
      <c r="L55" s="206">
        <v>1309620500</v>
      </c>
      <c r="M55" s="206">
        <v>1258459903</v>
      </c>
      <c r="N55" s="206">
        <v>1291199630</v>
      </c>
      <c r="O55" s="206">
        <v>1281920463</v>
      </c>
      <c r="P55" s="206">
        <v>1268818546</v>
      </c>
      <c r="Q55" s="206">
        <v>1267233357</v>
      </c>
      <c r="R55" s="206"/>
      <c r="S55" s="206"/>
      <c r="T55" s="206"/>
      <c r="U55" s="206"/>
      <c r="V55" s="240">
        <f t="shared" si="10"/>
        <v>10308321399</v>
      </c>
      <c r="W55" s="51">
        <f t="shared" si="11"/>
        <v>7691678601</v>
      </c>
      <c r="X55" s="241">
        <f t="shared" si="12"/>
        <v>57.268452216666667</v>
      </c>
      <c r="Y55" s="1"/>
      <c r="Z55" s="1"/>
      <c r="AA55" s="1"/>
    </row>
    <row r="56" spans="1:27" s="133" customFormat="1" ht="20.100000000000001" customHeight="1" thickBot="1" x14ac:dyDescent="0.25">
      <c r="A56" s="127"/>
      <c r="B56" s="128"/>
      <c r="C56" s="129"/>
      <c r="D56" s="130"/>
      <c r="E56" s="131"/>
      <c r="F56" s="135"/>
      <c r="G56" s="129"/>
      <c r="H56" s="129"/>
      <c r="I56" s="205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40">
        <f t="shared" si="10"/>
        <v>0</v>
      </c>
      <c r="W56" s="51">
        <f t="shared" si="11"/>
        <v>0</v>
      </c>
      <c r="X56" s="241"/>
      <c r="Y56" s="132"/>
      <c r="Z56" s="132"/>
      <c r="AA56" s="132"/>
    </row>
    <row r="57" spans="1:27" s="3" customFormat="1" ht="20.100000000000001" customHeight="1" thickBot="1" x14ac:dyDescent="0.25">
      <c r="A57" s="4"/>
      <c r="B57" s="55"/>
      <c r="C57" s="56"/>
      <c r="D57" s="62"/>
      <c r="E57" s="62"/>
      <c r="F57" s="298" t="s">
        <v>30</v>
      </c>
      <c r="G57" s="56"/>
      <c r="H57" s="56"/>
      <c r="I57" s="252">
        <f>I58</f>
        <v>60000000000</v>
      </c>
      <c r="J57" s="257">
        <f>J58</f>
        <v>6305229337.7799997</v>
      </c>
      <c r="K57" s="257">
        <f t="shared" ref="K57:U58" si="20">K58</f>
        <v>5665295669.9799995</v>
      </c>
      <c r="L57" s="257">
        <f t="shared" si="20"/>
        <v>10427125577.77</v>
      </c>
      <c r="M57" s="257">
        <f t="shared" si="20"/>
        <v>658456003.30999994</v>
      </c>
      <c r="N57" s="257">
        <f t="shared" si="20"/>
        <v>7084797726.54</v>
      </c>
      <c r="O57" s="257">
        <f t="shared" si="20"/>
        <v>4739731402.5500002</v>
      </c>
      <c r="P57" s="257">
        <f t="shared" si="20"/>
        <v>7437583897.3699999</v>
      </c>
      <c r="Q57" s="252">
        <f t="shared" si="20"/>
        <v>0</v>
      </c>
      <c r="R57" s="252">
        <f t="shared" si="20"/>
        <v>0</v>
      </c>
      <c r="S57" s="252">
        <f t="shared" si="20"/>
        <v>0</v>
      </c>
      <c r="T57" s="252">
        <f t="shared" si="20"/>
        <v>0</v>
      </c>
      <c r="U57" s="252">
        <f t="shared" si="20"/>
        <v>0</v>
      </c>
      <c r="V57" s="256">
        <f t="shared" si="10"/>
        <v>42318219615.300003</v>
      </c>
      <c r="W57" s="257">
        <f t="shared" si="11"/>
        <v>17681780384.699997</v>
      </c>
      <c r="X57" s="253">
        <f t="shared" si="12"/>
        <v>70.530366025500001</v>
      </c>
      <c r="Y57" s="1"/>
      <c r="Z57" s="1"/>
      <c r="AA57" s="1"/>
    </row>
    <row r="58" spans="1:27" s="3" customFormat="1" ht="21.75" customHeight="1" x14ac:dyDescent="0.2">
      <c r="B58" s="138"/>
      <c r="C58" s="139"/>
      <c r="D58" s="144"/>
      <c r="E58" s="144"/>
      <c r="F58" s="299" t="s">
        <v>28</v>
      </c>
      <c r="G58" s="139"/>
      <c r="H58" s="139"/>
      <c r="I58" s="276">
        <f>I59</f>
        <v>60000000000</v>
      </c>
      <c r="J58" s="255">
        <f>J59</f>
        <v>6305229337.7799997</v>
      </c>
      <c r="K58" s="255">
        <f>K59</f>
        <v>5665295669.9799995</v>
      </c>
      <c r="L58" s="255">
        <f>L59</f>
        <v>10427125577.77</v>
      </c>
      <c r="M58" s="255">
        <f t="shared" si="20"/>
        <v>658456003.30999994</v>
      </c>
      <c r="N58" s="255">
        <f t="shared" si="20"/>
        <v>7084797726.54</v>
      </c>
      <c r="O58" s="255">
        <f t="shared" si="20"/>
        <v>4739731402.5500002</v>
      </c>
      <c r="P58" s="255">
        <f t="shared" si="20"/>
        <v>7437583897.3699999</v>
      </c>
      <c r="Q58" s="276">
        <f t="shared" si="20"/>
        <v>0</v>
      </c>
      <c r="R58" s="276">
        <f t="shared" si="20"/>
        <v>0</v>
      </c>
      <c r="S58" s="276">
        <f t="shared" si="20"/>
        <v>0</v>
      </c>
      <c r="T58" s="276">
        <f t="shared" si="20"/>
        <v>0</v>
      </c>
      <c r="U58" s="276">
        <f t="shared" si="20"/>
        <v>0</v>
      </c>
      <c r="V58" s="258">
        <f>SUM(J58:U58)</f>
        <v>42318219615.300003</v>
      </c>
      <c r="W58" s="259">
        <f>I58-V58</f>
        <v>17681780384.699997</v>
      </c>
      <c r="X58" s="255">
        <f t="shared" si="12"/>
        <v>70.530366025500001</v>
      </c>
    </row>
    <row r="59" spans="1:27" s="3" customFormat="1" ht="21.75" customHeight="1" x14ac:dyDescent="0.2">
      <c r="A59" s="4"/>
      <c r="B59" s="63"/>
      <c r="C59" s="64"/>
      <c r="D59" s="65"/>
      <c r="E59" s="126" t="s">
        <v>73</v>
      </c>
      <c r="F59" s="135" t="s">
        <v>102</v>
      </c>
      <c r="G59" s="64"/>
      <c r="H59" s="64"/>
      <c r="I59" s="89">
        <v>60000000000</v>
      </c>
      <c r="J59" s="277">
        <v>6305229337.7799997</v>
      </c>
      <c r="K59" s="277">
        <v>5665295669.9799995</v>
      </c>
      <c r="L59" s="278">
        <v>10427125577.77</v>
      </c>
      <c r="M59" s="278">
        <v>658456003.30999994</v>
      </c>
      <c r="N59" s="278">
        <v>7084797726.54</v>
      </c>
      <c r="O59" s="278">
        <v>4739731402.5500002</v>
      </c>
      <c r="P59" s="278">
        <v>7437583897.3699999</v>
      </c>
      <c r="Q59" s="206"/>
      <c r="R59" s="206"/>
      <c r="S59" s="206"/>
      <c r="T59" s="206"/>
      <c r="U59" s="206"/>
      <c r="V59" s="260">
        <f>SUM(J59:U59)</f>
        <v>42318219615.300003</v>
      </c>
      <c r="W59" s="261">
        <f t="shared" ref="W59:W95" si="21">I59-V59</f>
        <v>17681780384.699997</v>
      </c>
      <c r="X59" s="241">
        <f t="shared" si="12"/>
        <v>70.530366025500001</v>
      </c>
      <c r="Y59" s="1"/>
      <c r="Z59" s="1"/>
      <c r="AA59" s="1"/>
    </row>
    <row r="60" spans="1:27" s="3" customFormat="1" ht="20.100000000000001" customHeight="1" thickBot="1" x14ac:dyDescent="0.25">
      <c r="A60" s="4"/>
      <c r="B60" s="52"/>
      <c r="C60" s="53"/>
      <c r="D60" s="54"/>
      <c r="E60" s="54"/>
      <c r="F60" s="135"/>
      <c r="G60" s="53"/>
      <c r="H60" s="53"/>
      <c r="I60" s="51"/>
      <c r="J60" s="206"/>
      <c r="K60" s="206"/>
      <c r="L60" s="206">
        <v>0</v>
      </c>
      <c r="M60" s="206">
        <v>0</v>
      </c>
      <c r="N60" s="206">
        <v>0</v>
      </c>
      <c r="O60" s="206">
        <v>0</v>
      </c>
      <c r="P60" s="172">
        <v>0</v>
      </c>
      <c r="Q60" s="206">
        <v>0</v>
      </c>
      <c r="R60" s="206">
        <v>0</v>
      </c>
      <c r="S60" s="206">
        <v>0</v>
      </c>
      <c r="T60" s="206">
        <v>0</v>
      </c>
      <c r="U60" s="206">
        <v>0</v>
      </c>
      <c r="V60" s="240">
        <f t="shared" ref="V60:V95" si="22">SUM(J60:U60)</f>
        <v>0</v>
      </c>
      <c r="W60" s="51">
        <f t="shared" si="21"/>
        <v>0</v>
      </c>
      <c r="X60" s="241">
        <v>0</v>
      </c>
      <c r="Y60" s="1"/>
      <c r="Z60" s="1"/>
      <c r="AA60" s="1"/>
    </row>
    <row r="61" spans="1:27" s="3" customFormat="1" ht="20.100000000000001" customHeight="1" thickBot="1" x14ac:dyDescent="0.25">
      <c r="A61" s="4"/>
      <c r="B61" s="55"/>
      <c r="C61" s="56"/>
      <c r="D61" s="62"/>
      <c r="E61" s="62"/>
      <c r="F61" s="298" t="s">
        <v>31</v>
      </c>
      <c r="G61" s="56"/>
      <c r="H61" s="56"/>
      <c r="I61" s="252">
        <f>I62</f>
        <v>6826660000</v>
      </c>
      <c r="J61" s="252">
        <f t="shared" ref="J61:U61" si="23">J62</f>
        <v>399940000</v>
      </c>
      <c r="K61" s="252">
        <f t="shared" si="23"/>
        <v>121310000</v>
      </c>
      <c r="L61" s="252">
        <f t="shared" si="23"/>
        <v>131765000</v>
      </c>
      <c r="M61" s="252">
        <f t="shared" si="23"/>
        <v>211930000</v>
      </c>
      <c r="N61" s="252">
        <f t="shared" si="23"/>
        <v>333190000</v>
      </c>
      <c r="O61" s="252">
        <f t="shared" si="23"/>
        <v>7400000</v>
      </c>
      <c r="P61" s="252">
        <f t="shared" si="23"/>
        <v>764240000</v>
      </c>
      <c r="Q61" s="252">
        <f t="shared" si="23"/>
        <v>0</v>
      </c>
      <c r="R61" s="252">
        <f t="shared" si="23"/>
        <v>0</v>
      </c>
      <c r="S61" s="252">
        <f t="shared" si="23"/>
        <v>0</v>
      </c>
      <c r="T61" s="252">
        <f t="shared" si="23"/>
        <v>0</v>
      </c>
      <c r="U61" s="252">
        <f t="shared" si="23"/>
        <v>0</v>
      </c>
      <c r="V61" s="251">
        <f t="shared" si="22"/>
        <v>1969775000</v>
      </c>
      <c r="W61" s="252">
        <f t="shared" si="21"/>
        <v>4856885000</v>
      </c>
      <c r="X61" s="253">
        <f>V61/I61*100</f>
        <v>28.854154154447414</v>
      </c>
      <c r="Y61" s="1"/>
      <c r="Z61" s="1"/>
      <c r="AA61" s="1"/>
    </row>
    <row r="62" spans="1:27" s="3" customFormat="1" ht="18.75" customHeight="1" x14ac:dyDescent="0.2">
      <c r="B62" s="146"/>
      <c r="C62" s="147"/>
      <c r="D62" s="148"/>
      <c r="E62" s="148"/>
      <c r="F62" s="299" t="s">
        <v>27</v>
      </c>
      <c r="G62" s="147"/>
      <c r="H62" s="147"/>
      <c r="I62" s="112">
        <f>I63+I70</f>
        <v>6826660000</v>
      </c>
      <c r="J62" s="112">
        <f t="shared" ref="J62:U62" si="24">J63+J70</f>
        <v>399940000</v>
      </c>
      <c r="K62" s="112">
        <f t="shared" si="24"/>
        <v>121310000</v>
      </c>
      <c r="L62" s="112">
        <f t="shared" si="24"/>
        <v>131765000</v>
      </c>
      <c r="M62" s="112">
        <f t="shared" si="24"/>
        <v>211930000</v>
      </c>
      <c r="N62" s="112">
        <f t="shared" si="24"/>
        <v>333190000</v>
      </c>
      <c r="O62" s="112">
        <f t="shared" si="24"/>
        <v>7400000</v>
      </c>
      <c r="P62" s="112">
        <f>P63+P70</f>
        <v>764240000</v>
      </c>
      <c r="Q62" s="112">
        <f t="shared" si="24"/>
        <v>0</v>
      </c>
      <c r="R62" s="112">
        <f t="shared" si="24"/>
        <v>0</v>
      </c>
      <c r="S62" s="112">
        <f t="shared" si="24"/>
        <v>0</v>
      </c>
      <c r="T62" s="112">
        <f t="shared" si="24"/>
        <v>0</v>
      </c>
      <c r="U62" s="112">
        <f t="shared" si="24"/>
        <v>0</v>
      </c>
      <c r="V62" s="254">
        <f t="shared" si="22"/>
        <v>1969775000</v>
      </c>
      <c r="W62" s="112">
        <f t="shared" si="21"/>
        <v>4856885000</v>
      </c>
      <c r="X62" s="255">
        <f t="shared" ref="X62:X98" si="25">V62/I62*100</f>
        <v>28.854154154447414</v>
      </c>
    </row>
    <row r="63" spans="1:27" s="199" customFormat="1" ht="25.5" customHeight="1" x14ac:dyDescent="0.2">
      <c r="A63" s="198"/>
      <c r="B63" s="181"/>
      <c r="C63" s="181"/>
      <c r="D63" s="207"/>
      <c r="E63" s="208"/>
      <c r="F63" s="211" t="s">
        <v>107</v>
      </c>
      <c r="G63" s="286"/>
      <c r="H63" s="264"/>
      <c r="I63" s="210">
        <f>SUM(I64:I67)</f>
        <v>157500000</v>
      </c>
      <c r="J63" s="210">
        <f t="shared" ref="J63:U63" si="26">SUM(J64:J67)</f>
        <v>3200000</v>
      </c>
      <c r="K63" s="210">
        <f t="shared" si="26"/>
        <v>1400000</v>
      </c>
      <c r="L63" s="210">
        <f t="shared" si="26"/>
        <v>475000</v>
      </c>
      <c r="M63" s="210">
        <f t="shared" si="26"/>
        <v>3350000</v>
      </c>
      <c r="N63" s="210">
        <f t="shared" si="26"/>
        <v>2740000</v>
      </c>
      <c r="O63" s="210">
        <f t="shared" si="26"/>
        <v>0</v>
      </c>
      <c r="P63" s="210">
        <f>SUM(P64:P69)</f>
        <v>77650000</v>
      </c>
      <c r="Q63" s="210">
        <f t="shared" si="26"/>
        <v>0</v>
      </c>
      <c r="R63" s="210">
        <f t="shared" si="26"/>
        <v>0</v>
      </c>
      <c r="S63" s="210">
        <f t="shared" si="26"/>
        <v>0</v>
      </c>
      <c r="T63" s="210">
        <f t="shared" si="26"/>
        <v>0</v>
      </c>
      <c r="U63" s="210">
        <f t="shared" si="26"/>
        <v>0</v>
      </c>
      <c r="V63" s="240">
        <f t="shared" si="22"/>
        <v>88815000</v>
      </c>
      <c r="W63" s="51">
        <f t="shared" si="21"/>
        <v>68685000</v>
      </c>
      <c r="X63" s="241">
        <f t="shared" si="25"/>
        <v>56.390476190476193</v>
      </c>
    </row>
    <row r="64" spans="1:27" ht="25.5" customHeight="1" x14ac:dyDescent="0.2">
      <c r="B64" s="68"/>
      <c r="C64" s="68"/>
      <c r="D64" s="69"/>
      <c r="E64" s="136"/>
      <c r="F64" s="135" t="s">
        <v>46</v>
      </c>
      <c r="G64" s="287"/>
      <c r="H64" s="265"/>
      <c r="I64" s="205">
        <v>15000000</v>
      </c>
      <c r="J64" s="206">
        <v>300000</v>
      </c>
      <c r="K64" s="206">
        <v>0</v>
      </c>
      <c r="L64" s="172">
        <v>75000</v>
      </c>
      <c r="M64" s="172">
        <v>150000</v>
      </c>
      <c r="N64" s="172">
        <v>240000</v>
      </c>
      <c r="O64" s="172">
        <v>0</v>
      </c>
      <c r="P64" s="172">
        <v>450000</v>
      </c>
      <c r="Q64" s="172"/>
      <c r="R64" s="172"/>
      <c r="S64" s="172"/>
      <c r="T64" s="172"/>
      <c r="U64" s="172"/>
      <c r="V64" s="240">
        <f t="shared" si="22"/>
        <v>1215000</v>
      </c>
      <c r="W64" s="51">
        <f t="shared" si="21"/>
        <v>13785000</v>
      </c>
      <c r="X64" s="241">
        <f t="shared" si="25"/>
        <v>8.1</v>
      </c>
    </row>
    <row r="65" spans="1:24" ht="20.100000000000001" customHeight="1" x14ac:dyDescent="0.2">
      <c r="B65" s="68"/>
      <c r="C65" s="68"/>
      <c r="D65" s="69"/>
      <c r="E65" s="136"/>
      <c r="F65" s="135" t="s">
        <v>47</v>
      </c>
      <c r="G65" s="287"/>
      <c r="H65" s="265"/>
      <c r="I65" s="205">
        <v>90000000</v>
      </c>
      <c r="J65" s="206">
        <v>2200000</v>
      </c>
      <c r="K65" s="206">
        <v>1200000</v>
      </c>
      <c r="L65" s="172">
        <v>400000</v>
      </c>
      <c r="M65" s="172">
        <v>3000000</v>
      </c>
      <c r="N65" s="172">
        <v>1600000</v>
      </c>
      <c r="O65" s="172">
        <v>0</v>
      </c>
      <c r="P65" s="172">
        <v>2200000</v>
      </c>
      <c r="Q65" s="172"/>
      <c r="R65" s="172"/>
      <c r="S65" s="172"/>
      <c r="T65" s="172"/>
      <c r="U65" s="172"/>
      <c r="V65" s="240">
        <f t="shared" si="22"/>
        <v>10600000</v>
      </c>
      <c r="W65" s="51">
        <f t="shared" si="21"/>
        <v>79400000</v>
      </c>
      <c r="X65" s="241">
        <f t="shared" si="25"/>
        <v>11.777777777777777</v>
      </c>
    </row>
    <row r="66" spans="1:24" ht="20.100000000000001" customHeight="1" x14ac:dyDescent="0.2">
      <c r="B66" s="68"/>
      <c r="C66" s="68"/>
      <c r="D66" s="69"/>
      <c r="E66" s="136"/>
      <c r="F66" s="135" t="s">
        <v>48</v>
      </c>
      <c r="G66" s="287"/>
      <c r="H66" s="265"/>
      <c r="I66" s="205">
        <v>42000000</v>
      </c>
      <c r="J66" s="206">
        <v>700000</v>
      </c>
      <c r="K66" s="206">
        <v>200000</v>
      </c>
      <c r="L66" s="172">
        <v>0</v>
      </c>
      <c r="M66" s="172">
        <v>200000</v>
      </c>
      <c r="N66" s="172">
        <v>900000</v>
      </c>
      <c r="O66" s="172">
        <v>0</v>
      </c>
      <c r="P66" s="172">
        <v>500000</v>
      </c>
      <c r="Q66" s="172"/>
      <c r="R66" s="172"/>
      <c r="S66" s="172"/>
      <c r="T66" s="172"/>
      <c r="U66" s="172"/>
      <c r="V66" s="240">
        <f t="shared" si="22"/>
        <v>2500000</v>
      </c>
      <c r="W66" s="51">
        <f t="shared" si="21"/>
        <v>39500000</v>
      </c>
      <c r="X66" s="241">
        <f t="shared" si="25"/>
        <v>5.9523809523809517</v>
      </c>
    </row>
    <row r="67" spans="1:24" ht="20.100000000000001" customHeight="1" x14ac:dyDescent="0.2">
      <c r="B67" s="68"/>
      <c r="C67" s="68"/>
      <c r="D67" s="69"/>
      <c r="E67" s="136"/>
      <c r="F67" s="135" t="s">
        <v>49</v>
      </c>
      <c r="G67" s="287"/>
      <c r="H67" s="265"/>
      <c r="I67" s="205">
        <v>10500000</v>
      </c>
      <c r="J67" s="206">
        <v>0</v>
      </c>
      <c r="K67" s="206">
        <v>0</v>
      </c>
      <c r="L67" s="172">
        <v>0</v>
      </c>
      <c r="M67" s="172">
        <v>0</v>
      </c>
      <c r="N67" s="172">
        <v>0</v>
      </c>
      <c r="O67" s="172">
        <v>0</v>
      </c>
      <c r="P67" s="172">
        <v>0</v>
      </c>
      <c r="Q67" s="172"/>
      <c r="R67" s="172"/>
      <c r="S67" s="172"/>
      <c r="T67" s="172"/>
      <c r="U67" s="172"/>
      <c r="V67" s="240">
        <f t="shared" si="22"/>
        <v>0</v>
      </c>
      <c r="W67" s="51">
        <f t="shared" si="21"/>
        <v>10500000</v>
      </c>
      <c r="X67" s="241">
        <f t="shared" si="25"/>
        <v>0</v>
      </c>
    </row>
    <row r="68" spans="1:24" ht="20.100000000000001" customHeight="1" x14ac:dyDescent="0.2">
      <c r="B68" s="68"/>
      <c r="C68" s="68"/>
      <c r="D68" s="69"/>
      <c r="E68" s="136"/>
      <c r="F68" s="135" t="s">
        <v>131</v>
      </c>
      <c r="G68" s="287"/>
      <c r="H68" s="265"/>
      <c r="I68" s="205">
        <v>0</v>
      </c>
      <c r="J68" s="206">
        <v>0</v>
      </c>
      <c r="K68" s="206">
        <v>0</v>
      </c>
      <c r="L68" s="206">
        <v>0</v>
      </c>
      <c r="M68" s="206">
        <v>0</v>
      </c>
      <c r="N68" s="206">
        <v>0</v>
      </c>
      <c r="O68" s="206">
        <v>0</v>
      </c>
      <c r="P68" s="172">
        <v>60000000</v>
      </c>
      <c r="Q68" s="172"/>
      <c r="R68" s="172"/>
      <c r="S68" s="172"/>
      <c r="T68" s="172"/>
      <c r="U68" s="172"/>
      <c r="V68" s="240">
        <f t="shared" si="22"/>
        <v>60000000</v>
      </c>
      <c r="W68" s="51">
        <f t="shared" si="21"/>
        <v>-60000000</v>
      </c>
      <c r="X68" s="241" t="e">
        <f t="shared" si="25"/>
        <v>#DIV/0!</v>
      </c>
    </row>
    <row r="69" spans="1:24" ht="20.100000000000001" customHeight="1" x14ac:dyDescent="0.2">
      <c r="B69" s="68"/>
      <c r="C69" s="68"/>
      <c r="D69" s="69"/>
      <c r="E69" s="136"/>
      <c r="F69" s="135" t="s">
        <v>132</v>
      </c>
      <c r="G69" s="287"/>
      <c r="H69" s="265"/>
      <c r="I69" s="205">
        <v>0</v>
      </c>
      <c r="J69" s="206">
        <v>0</v>
      </c>
      <c r="K69" s="206">
        <v>0</v>
      </c>
      <c r="L69" s="206">
        <v>0</v>
      </c>
      <c r="M69" s="206">
        <v>0</v>
      </c>
      <c r="N69" s="206">
        <v>0</v>
      </c>
      <c r="O69" s="206">
        <v>0</v>
      </c>
      <c r="P69" s="172">
        <v>14500000</v>
      </c>
      <c r="Q69" s="172"/>
      <c r="R69" s="172"/>
      <c r="S69" s="172"/>
      <c r="T69" s="172"/>
      <c r="U69" s="172"/>
      <c r="V69" s="240">
        <f t="shared" si="22"/>
        <v>14500000</v>
      </c>
      <c r="W69" s="51">
        <f t="shared" si="21"/>
        <v>-14500000</v>
      </c>
      <c r="X69" s="241" t="e">
        <f t="shared" si="25"/>
        <v>#DIV/0!</v>
      </c>
    </row>
    <row r="70" spans="1:24" s="165" customFormat="1" ht="20.100000000000001" customHeight="1" x14ac:dyDescent="0.2">
      <c r="A70" s="152"/>
      <c r="B70" s="181"/>
      <c r="C70" s="181"/>
      <c r="D70" s="207"/>
      <c r="E70" s="208"/>
      <c r="F70" s="209" t="s">
        <v>108</v>
      </c>
      <c r="G70" s="286"/>
      <c r="H70" s="264"/>
      <c r="I70" s="210">
        <f>SUM(I71:I80)</f>
        <v>6669160000</v>
      </c>
      <c r="J70" s="210">
        <f t="shared" ref="J70:U70" si="27">SUM(J71:J80)</f>
        <v>396740000</v>
      </c>
      <c r="K70" s="210">
        <f t="shared" si="27"/>
        <v>119910000</v>
      </c>
      <c r="L70" s="210">
        <f t="shared" si="27"/>
        <v>131290000</v>
      </c>
      <c r="M70" s="210">
        <f t="shared" si="27"/>
        <v>208580000</v>
      </c>
      <c r="N70" s="210">
        <f t="shared" si="27"/>
        <v>330450000</v>
      </c>
      <c r="O70" s="210">
        <f t="shared" si="27"/>
        <v>7400000</v>
      </c>
      <c r="P70" s="210">
        <f t="shared" si="27"/>
        <v>686590000</v>
      </c>
      <c r="Q70" s="210">
        <f t="shared" si="27"/>
        <v>0</v>
      </c>
      <c r="R70" s="210">
        <f t="shared" si="27"/>
        <v>0</v>
      </c>
      <c r="S70" s="210">
        <f t="shared" si="27"/>
        <v>0</v>
      </c>
      <c r="T70" s="210">
        <f t="shared" si="27"/>
        <v>0</v>
      </c>
      <c r="U70" s="210">
        <f t="shared" si="27"/>
        <v>0</v>
      </c>
      <c r="V70" s="240">
        <f t="shared" si="22"/>
        <v>1880960000</v>
      </c>
      <c r="W70" s="51">
        <f t="shared" si="21"/>
        <v>4788200000</v>
      </c>
      <c r="X70" s="241">
        <f>V70/I70*100</f>
        <v>28.203851759441967</v>
      </c>
    </row>
    <row r="71" spans="1:24" ht="20.100000000000001" customHeight="1" x14ac:dyDescent="0.2">
      <c r="B71" s="68"/>
      <c r="C71" s="68"/>
      <c r="D71" s="69"/>
      <c r="E71" s="136"/>
      <c r="F71" s="135" t="s">
        <v>50</v>
      </c>
      <c r="G71" s="287"/>
      <c r="H71" s="265"/>
      <c r="I71" s="205">
        <v>4950000000</v>
      </c>
      <c r="J71" s="206">
        <v>366000000</v>
      </c>
      <c r="K71" s="206">
        <v>109500000</v>
      </c>
      <c r="L71" s="172">
        <v>111000000</v>
      </c>
      <c r="M71" s="172">
        <v>187500000</v>
      </c>
      <c r="N71" s="172">
        <v>301500000</v>
      </c>
      <c r="O71" s="172">
        <v>3000000</v>
      </c>
      <c r="P71" s="172">
        <v>625500000</v>
      </c>
      <c r="Q71" s="172"/>
      <c r="R71" s="172"/>
      <c r="S71" s="172"/>
      <c r="T71" s="172"/>
      <c r="U71" s="172"/>
      <c r="V71" s="240">
        <f t="shared" si="22"/>
        <v>1704000000</v>
      </c>
      <c r="W71" s="51">
        <f t="shared" si="21"/>
        <v>3246000000</v>
      </c>
      <c r="X71" s="241">
        <f t="shared" si="25"/>
        <v>34.424242424242422</v>
      </c>
    </row>
    <row r="72" spans="1:24" ht="20.100000000000001" customHeight="1" x14ac:dyDescent="0.2">
      <c r="B72" s="68"/>
      <c r="C72" s="68"/>
      <c r="D72" s="69"/>
      <c r="E72" s="136"/>
      <c r="F72" s="135" t="s">
        <v>51</v>
      </c>
      <c r="G72" s="287"/>
      <c r="H72" s="265"/>
      <c r="I72" s="205">
        <v>592630000</v>
      </c>
      <c r="J72" s="206">
        <v>6000000</v>
      </c>
      <c r="K72" s="206">
        <v>1500000</v>
      </c>
      <c r="L72" s="172">
        <v>3500000</v>
      </c>
      <c r="M72" s="172">
        <v>4500000</v>
      </c>
      <c r="N72" s="172">
        <v>8500000</v>
      </c>
      <c r="O72" s="172">
        <v>0</v>
      </c>
      <c r="P72" s="172">
        <v>20000000</v>
      </c>
      <c r="Q72" s="172"/>
      <c r="R72" s="172"/>
      <c r="S72" s="172"/>
      <c r="T72" s="172"/>
      <c r="U72" s="172"/>
      <c r="V72" s="240">
        <f t="shared" si="22"/>
        <v>44000000</v>
      </c>
      <c r="W72" s="51">
        <f t="shared" si="21"/>
        <v>548630000</v>
      </c>
      <c r="X72" s="241">
        <f t="shared" si="25"/>
        <v>7.4245313264600172</v>
      </c>
    </row>
    <row r="73" spans="1:24" ht="20.100000000000001" customHeight="1" x14ac:dyDescent="0.2">
      <c r="B73" s="68"/>
      <c r="C73" s="68"/>
      <c r="D73" s="69"/>
      <c r="E73" s="136"/>
      <c r="F73" s="212" t="s">
        <v>52</v>
      </c>
      <c r="G73" s="288"/>
      <c r="H73" s="266"/>
      <c r="I73" s="213">
        <v>680000000</v>
      </c>
      <c r="J73" s="213">
        <v>4000000</v>
      </c>
      <c r="K73" s="213">
        <v>0</v>
      </c>
      <c r="L73" s="279">
        <v>8000000</v>
      </c>
      <c r="M73" s="279">
        <v>8000000</v>
      </c>
      <c r="N73" s="279">
        <v>8000000</v>
      </c>
      <c r="O73" s="279">
        <v>4400000</v>
      </c>
      <c r="P73" s="279">
        <v>19600000</v>
      </c>
      <c r="Q73" s="279"/>
      <c r="R73" s="279"/>
      <c r="S73" s="279"/>
      <c r="T73" s="279"/>
      <c r="U73" s="279"/>
      <c r="V73" s="240">
        <f t="shared" si="22"/>
        <v>52000000</v>
      </c>
      <c r="W73" s="51">
        <f t="shared" si="21"/>
        <v>628000000</v>
      </c>
      <c r="X73" s="241">
        <f t="shared" si="25"/>
        <v>7.6470588235294121</v>
      </c>
    </row>
    <row r="74" spans="1:24" ht="20.100000000000001" customHeight="1" x14ac:dyDescent="0.2">
      <c r="B74" s="68"/>
      <c r="C74" s="68"/>
      <c r="D74" s="69"/>
      <c r="E74" s="136"/>
      <c r="F74" s="212" t="s">
        <v>53</v>
      </c>
      <c r="G74" s="288"/>
      <c r="H74" s="266"/>
      <c r="I74" s="213">
        <v>75240000</v>
      </c>
      <c r="J74" s="213">
        <v>3700000</v>
      </c>
      <c r="K74" s="213">
        <v>2450000</v>
      </c>
      <c r="L74" s="279">
        <v>2650000</v>
      </c>
      <c r="M74" s="279">
        <v>2400000</v>
      </c>
      <c r="N74" s="279">
        <v>3300000</v>
      </c>
      <c r="O74" s="279">
        <v>0</v>
      </c>
      <c r="P74" s="279">
        <v>7200000</v>
      </c>
      <c r="Q74" s="279"/>
      <c r="R74" s="279"/>
      <c r="S74" s="279"/>
      <c r="T74" s="279"/>
      <c r="U74" s="279"/>
      <c r="V74" s="240">
        <f t="shared" si="22"/>
        <v>21700000</v>
      </c>
      <c r="W74" s="51">
        <f t="shared" si="21"/>
        <v>53540000</v>
      </c>
      <c r="X74" s="241">
        <f t="shared" si="25"/>
        <v>28.841041998936735</v>
      </c>
    </row>
    <row r="75" spans="1:24" ht="20.100000000000001" customHeight="1" x14ac:dyDescent="0.2">
      <c r="B75" s="68"/>
      <c r="C75" s="68"/>
      <c r="D75" s="69"/>
      <c r="E75" s="136"/>
      <c r="F75" s="212" t="s">
        <v>54</v>
      </c>
      <c r="G75" s="288"/>
      <c r="H75" s="266"/>
      <c r="I75" s="213">
        <v>114825000</v>
      </c>
      <c r="J75" s="213">
        <v>5050000</v>
      </c>
      <c r="K75" s="213">
        <v>3600000</v>
      </c>
      <c r="L75" s="279">
        <v>3400000</v>
      </c>
      <c r="M75" s="279">
        <v>3550000</v>
      </c>
      <c r="N75" s="279">
        <v>5700000</v>
      </c>
      <c r="O75" s="279">
        <v>0</v>
      </c>
      <c r="P75" s="279">
        <v>8700000</v>
      </c>
      <c r="Q75" s="279"/>
      <c r="R75" s="279"/>
      <c r="S75" s="279"/>
      <c r="T75" s="279"/>
      <c r="U75" s="279"/>
      <c r="V75" s="240">
        <f t="shared" si="22"/>
        <v>30000000</v>
      </c>
      <c r="W75" s="51">
        <f t="shared" si="21"/>
        <v>84825000</v>
      </c>
      <c r="X75" s="241">
        <f t="shared" si="25"/>
        <v>26.126714565643372</v>
      </c>
    </row>
    <row r="76" spans="1:24" ht="20.100000000000001" customHeight="1" x14ac:dyDescent="0.2">
      <c r="B76" s="68"/>
      <c r="C76" s="68"/>
      <c r="D76" s="69"/>
      <c r="E76" s="136"/>
      <c r="F76" s="212" t="s">
        <v>55</v>
      </c>
      <c r="G76" s="288"/>
      <c r="H76" s="266"/>
      <c r="I76" s="213">
        <v>25500000</v>
      </c>
      <c r="J76" s="213">
        <v>2300000</v>
      </c>
      <c r="K76" s="213">
        <v>1050000</v>
      </c>
      <c r="L76" s="279">
        <v>950000</v>
      </c>
      <c r="M76" s="279">
        <v>950000</v>
      </c>
      <c r="N76" s="279">
        <v>1050000</v>
      </c>
      <c r="O76" s="279">
        <v>0</v>
      </c>
      <c r="P76" s="279">
        <v>3900000</v>
      </c>
      <c r="Q76" s="279"/>
      <c r="R76" s="279"/>
      <c r="S76" s="279"/>
      <c r="T76" s="279"/>
      <c r="U76" s="279"/>
      <c r="V76" s="240">
        <f t="shared" si="22"/>
        <v>10200000</v>
      </c>
      <c r="W76" s="51">
        <f t="shared" si="21"/>
        <v>15300000</v>
      </c>
      <c r="X76" s="241">
        <f t="shared" si="25"/>
        <v>40</v>
      </c>
    </row>
    <row r="77" spans="1:24" ht="20.100000000000001" customHeight="1" x14ac:dyDescent="0.2">
      <c r="B77" s="68"/>
      <c r="C77" s="68"/>
      <c r="D77" s="69"/>
      <c r="E77" s="136"/>
      <c r="F77" s="212" t="s">
        <v>56</v>
      </c>
      <c r="G77" s="288"/>
      <c r="H77" s="266"/>
      <c r="I77" s="213">
        <v>3465000</v>
      </c>
      <c r="J77" s="213">
        <v>0</v>
      </c>
      <c r="K77" s="213">
        <v>150000</v>
      </c>
      <c r="L77" s="279">
        <v>0</v>
      </c>
      <c r="M77" s="279">
        <v>0</v>
      </c>
      <c r="N77" s="279">
        <v>0</v>
      </c>
      <c r="O77" s="279">
        <v>0</v>
      </c>
      <c r="P77" s="279">
        <v>0</v>
      </c>
      <c r="Q77" s="279"/>
      <c r="R77" s="279"/>
      <c r="S77" s="279"/>
      <c r="T77" s="279"/>
      <c r="U77" s="279"/>
      <c r="V77" s="240">
        <f t="shared" si="22"/>
        <v>150000</v>
      </c>
      <c r="W77" s="51">
        <f t="shared" si="21"/>
        <v>3315000</v>
      </c>
      <c r="X77" s="241">
        <f t="shared" si="25"/>
        <v>4.329004329004329</v>
      </c>
    </row>
    <row r="78" spans="1:24" ht="20.100000000000001" customHeight="1" x14ac:dyDescent="0.2">
      <c r="B78" s="68"/>
      <c r="C78" s="68"/>
      <c r="D78" s="69"/>
      <c r="E78" s="136"/>
      <c r="F78" s="212" t="s">
        <v>57</v>
      </c>
      <c r="G78" s="288"/>
      <c r="H78" s="266"/>
      <c r="I78" s="213">
        <v>13125000</v>
      </c>
      <c r="J78" s="213">
        <v>0</v>
      </c>
      <c r="K78" s="213">
        <v>0</v>
      </c>
      <c r="L78" s="279">
        <v>100000</v>
      </c>
      <c r="M78" s="279">
        <v>50000</v>
      </c>
      <c r="N78" s="279">
        <v>0</v>
      </c>
      <c r="O78" s="279">
        <v>0</v>
      </c>
      <c r="P78" s="279">
        <v>250000</v>
      </c>
      <c r="Q78" s="279"/>
      <c r="R78" s="279"/>
      <c r="S78" s="279"/>
      <c r="T78" s="279"/>
      <c r="U78" s="279"/>
      <c r="V78" s="240">
        <f t="shared" si="22"/>
        <v>400000</v>
      </c>
      <c r="W78" s="51">
        <f t="shared" si="21"/>
        <v>12725000</v>
      </c>
      <c r="X78" s="241">
        <f t="shared" si="25"/>
        <v>3.0476190476190474</v>
      </c>
    </row>
    <row r="79" spans="1:24" ht="20.100000000000001" customHeight="1" x14ac:dyDescent="0.2">
      <c r="B79" s="68"/>
      <c r="C79" s="68"/>
      <c r="D79" s="69"/>
      <c r="E79" s="136"/>
      <c r="F79" s="212" t="s">
        <v>58</v>
      </c>
      <c r="G79" s="288"/>
      <c r="H79" s="266"/>
      <c r="I79" s="213">
        <v>40000000</v>
      </c>
      <c r="J79" s="213">
        <v>870000</v>
      </c>
      <c r="K79" s="213">
        <v>860000</v>
      </c>
      <c r="L79" s="279">
        <v>1090000</v>
      </c>
      <c r="M79" s="279">
        <v>780000</v>
      </c>
      <c r="N79" s="279">
        <v>1050000</v>
      </c>
      <c r="O79" s="279">
        <v>0</v>
      </c>
      <c r="P79" s="279">
        <v>840000</v>
      </c>
      <c r="Q79" s="279"/>
      <c r="R79" s="279"/>
      <c r="S79" s="279"/>
      <c r="T79" s="279"/>
      <c r="U79" s="279"/>
      <c r="V79" s="240">
        <f t="shared" si="22"/>
        <v>5490000</v>
      </c>
      <c r="W79" s="51">
        <f t="shared" si="21"/>
        <v>34510000</v>
      </c>
      <c r="X79" s="241">
        <f t="shared" si="25"/>
        <v>13.725000000000001</v>
      </c>
    </row>
    <row r="80" spans="1:24" ht="20.100000000000001" customHeight="1" x14ac:dyDescent="0.2">
      <c r="B80" s="68"/>
      <c r="C80" s="68"/>
      <c r="D80" s="69"/>
      <c r="E80" s="136"/>
      <c r="F80" s="135" t="s">
        <v>59</v>
      </c>
      <c r="G80" s="287"/>
      <c r="H80" s="265"/>
      <c r="I80" s="205">
        <v>174375000</v>
      </c>
      <c r="J80" s="206">
        <v>8820000</v>
      </c>
      <c r="K80" s="206">
        <v>800000</v>
      </c>
      <c r="L80" s="172">
        <v>600000</v>
      </c>
      <c r="M80" s="172">
        <v>850000</v>
      </c>
      <c r="N80" s="172">
        <v>1350000</v>
      </c>
      <c r="O80" s="172">
        <v>0</v>
      </c>
      <c r="P80" s="172">
        <v>600000</v>
      </c>
      <c r="Q80" s="172"/>
      <c r="R80" s="172"/>
      <c r="S80" s="172"/>
      <c r="T80" s="172"/>
      <c r="U80" s="172"/>
      <c r="V80" s="240">
        <f t="shared" si="22"/>
        <v>13020000</v>
      </c>
      <c r="W80" s="51">
        <f t="shared" si="21"/>
        <v>161355000</v>
      </c>
      <c r="X80" s="241">
        <f t="shared" si="25"/>
        <v>7.4666666666666677</v>
      </c>
    </row>
    <row r="81" spans="1:27" ht="20.100000000000001" customHeight="1" x14ac:dyDescent="0.2">
      <c r="B81" s="93"/>
      <c r="C81" s="93"/>
      <c r="D81" s="94"/>
      <c r="E81" s="137"/>
      <c r="F81" s="135"/>
      <c r="G81" s="289"/>
      <c r="H81" s="267"/>
      <c r="I81" s="205"/>
      <c r="J81" s="206"/>
      <c r="K81" s="206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240"/>
      <c r="W81" s="51"/>
      <c r="X81" s="241"/>
    </row>
    <row r="82" spans="1:27" ht="20.100000000000001" customHeight="1" x14ac:dyDescent="0.2">
      <c r="B82" s="93"/>
      <c r="C82" s="93"/>
      <c r="D82" s="94"/>
      <c r="E82" s="137"/>
      <c r="F82" s="135"/>
      <c r="G82" s="289"/>
      <c r="H82" s="267"/>
      <c r="I82" s="205"/>
      <c r="J82" s="206"/>
      <c r="K82" s="206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240"/>
      <c r="W82" s="51"/>
      <c r="X82" s="241"/>
    </row>
    <row r="83" spans="1:27" ht="20.100000000000001" customHeight="1" x14ac:dyDescent="0.2">
      <c r="B83" s="93"/>
      <c r="C83" s="93"/>
      <c r="D83" s="94"/>
      <c r="E83" s="137"/>
      <c r="F83" s="135"/>
      <c r="G83" s="289"/>
      <c r="H83" s="267"/>
      <c r="I83" s="205"/>
      <c r="J83" s="206"/>
      <c r="K83" s="206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240"/>
      <c r="W83" s="51"/>
      <c r="X83" s="241"/>
    </row>
    <row r="84" spans="1:27" ht="20.100000000000001" customHeight="1" thickBot="1" x14ac:dyDescent="0.25">
      <c r="B84" s="93"/>
      <c r="C84" s="93"/>
      <c r="D84" s="94"/>
      <c r="E84" s="137"/>
      <c r="F84" s="135"/>
      <c r="G84" s="289"/>
      <c r="H84" s="267"/>
      <c r="I84" s="51"/>
      <c r="J84" s="206"/>
      <c r="K84" s="206"/>
      <c r="L84" s="172">
        <v>0</v>
      </c>
      <c r="M84" s="172">
        <v>0</v>
      </c>
      <c r="N84" s="172">
        <v>0</v>
      </c>
      <c r="O84" s="172">
        <v>0</v>
      </c>
      <c r="P84" s="173"/>
      <c r="Q84" s="172">
        <v>0</v>
      </c>
      <c r="R84" s="172">
        <v>0</v>
      </c>
      <c r="S84" s="172">
        <v>0</v>
      </c>
      <c r="T84" s="172">
        <v>0</v>
      </c>
      <c r="U84" s="172">
        <v>0</v>
      </c>
      <c r="V84" s="240">
        <f t="shared" si="22"/>
        <v>0</v>
      </c>
      <c r="W84" s="51">
        <f t="shared" si="21"/>
        <v>0</v>
      </c>
      <c r="X84" s="241">
        <v>0</v>
      </c>
    </row>
    <row r="85" spans="1:27" s="159" customFormat="1" ht="20.100000000000001" customHeight="1" thickBot="1" x14ac:dyDescent="0.25">
      <c r="B85" s="95"/>
      <c r="C85" s="96"/>
      <c r="D85" s="62"/>
      <c r="E85" s="62"/>
      <c r="F85" s="300" t="s">
        <v>32</v>
      </c>
      <c r="G85" s="97"/>
      <c r="H85" s="85"/>
      <c r="I85" s="252">
        <f>I88</f>
        <v>811906000</v>
      </c>
      <c r="J85" s="252">
        <f t="shared" ref="J85:U85" si="28">J88</f>
        <v>0</v>
      </c>
      <c r="K85" s="252">
        <f t="shared" si="28"/>
        <v>0</v>
      </c>
      <c r="L85" s="252">
        <f t="shared" si="28"/>
        <v>0</v>
      </c>
      <c r="M85" s="252">
        <f t="shared" si="28"/>
        <v>0</v>
      </c>
      <c r="N85" s="252">
        <f t="shared" si="28"/>
        <v>8735000</v>
      </c>
      <c r="O85" s="252">
        <f t="shared" si="28"/>
        <v>5533000</v>
      </c>
      <c r="P85" s="252">
        <f>P88</f>
        <v>23295000</v>
      </c>
      <c r="Q85" s="252">
        <f t="shared" si="28"/>
        <v>0</v>
      </c>
      <c r="R85" s="252">
        <f t="shared" si="28"/>
        <v>0</v>
      </c>
      <c r="S85" s="252">
        <f t="shared" si="28"/>
        <v>0</v>
      </c>
      <c r="T85" s="252">
        <f t="shared" si="28"/>
        <v>0</v>
      </c>
      <c r="U85" s="252">
        <f t="shared" si="28"/>
        <v>0</v>
      </c>
      <c r="V85" s="251">
        <f t="shared" si="22"/>
        <v>37563000</v>
      </c>
      <c r="W85" s="252">
        <f t="shared" si="21"/>
        <v>774343000</v>
      </c>
      <c r="X85" s="253">
        <f t="shared" si="25"/>
        <v>4.6265208041324977</v>
      </c>
    </row>
    <row r="86" spans="1:27" ht="20.100000000000001" hidden="1" customHeight="1" x14ac:dyDescent="0.2">
      <c r="B86" s="70"/>
      <c r="C86" s="28"/>
      <c r="D86" s="65"/>
      <c r="E86" s="65"/>
      <c r="F86" s="135" t="s">
        <v>27</v>
      </c>
      <c r="G86" s="71"/>
      <c r="H86" s="72"/>
      <c r="I86" s="280">
        <v>811906000</v>
      </c>
      <c r="J86" s="280">
        <v>811906000</v>
      </c>
      <c r="K86" s="280">
        <v>811906000</v>
      </c>
      <c r="L86" s="280">
        <v>811906000</v>
      </c>
      <c r="M86" s="280">
        <v>811906000</v>
      </c>
      <c r="N86" s="280">
        <v>811906000</v>
      </c>
      <c r="O86" s="280">
        <v>811906000</v>
      </c>
      <c r="P86" s="280">
        <v>811906000</v>
      </c>
      <c r="Q86" s="280">
        <v>811906000</v>
      </c>
      <c r="R86" s="280">
        <v>811906000</v>
      </c>
      <c r="S86" s="280">
        <v>811906000</v>
      </c>
      <c r="T86" s="280">
        <v>811906000</v>
      </c>
      <c r="U86" s="280">
        <v>811906000</v>
      </c>
      <c r="V86" s="240">
        <f t="shared" si="22"/>
        <v>9742872000</v>
      </c>
      <c r="W86" s="51">
        <f t="shared" si="21"/>
        <v>-8930966000</v>
      </c>
      <c r="X86" s="241">
        <f t="shared" si="25"/>
        <v>1200</v>
      </c>
    </row>
    <row r="87" spans="1:27" ht="20.100000000000001" hidden="1" customHeight="1" x14ac:dyDescent="0.2">
      <c r="B87" s="70"/>
      <c r="C87" s="28"/>
      <c r="D87" s="65"/>
      <c r="E87" s="65"/>
      <c r="F87" s="135"/>
      <c r="G87" s="71"/>
      <c r="H87" s="72"/>
      <c r="I87" s="280"/>
      <c r="J87" s="280"/>
      <c r="K87" s="280"/>
      <c r="L87" s="280"/>
      <c r="M87" s="280"/>
      <c r="N87" s="280"/>
      <c r="O87" s="280"/>
      <c r="P87" s="280"/>
      <c r="Q87" s="280"/>
      <c r="R87" s="280"/>
      <c r="S87" s="280"/>
      <c r="T87" s="280"/>
      <c r="U87" s="280"/>
      <c r="V87" s="240">
        <f t="shared" si="22"/>
        <v>0</v>
      </c>
      <c r="W87" s="51">
        <f t="shared" si="21"/>
        <v>0</v>
      </c>
      <c r="X87" s="241" t="e">
        <f t="shared" si="25"/>
        <v>#DIV/0!</v>
      </c>
    </row>
    <row r="88" spans="1:27" s="200" customFormat="1" ht="20.100000000000001" customHeight="1" x14ac:dyDescent="0.2">
      <c r="B88" s="201"/>
      <c r="D88" s="202"/>
      <c r="E88" s="202"/>
      <c r="F88" s="297" t="s">
        <v>27</v>
      </c>
      <c r="G88" s="203"/>
      <c r="H88" s="204"/>
      <c r="I88" s="281">
        <f>I89+I92</f>
        <v>811906000</v>
      </c>
      <c r="J88" s="281">
        <f t="shared" ref="J88:U88" si="29">J89+J92</f>
        <v>0</v>
      </c>
      <c r="K88" s="281">
        <f t="shared" si="29"/>
        <v>0</v>
      </c>
      <c r="L88" s="281">
        <f t="shared" si="29"/>
        <v>0</v>
      </c>
      <c r="M88" s="281">
        <f t="shared" si="29"/>
        <v>0</v>
      </c>
      <c r="N88" s="281">
        <f t="shared" si="29"/>
        <v>8735000</v>
      </c>
      <c r="O88" s="281">
        <f t="shared" si="29"/>
        <v>5533000</v>
      </c>
      <c r="P88" s="281">
        <f>P89+P92</f>
        <v>23295000</v>
      </c>
      <c r="Q88" s="281">
        <f t="shared" si="29"/>
        <v>0</v>
      </c>
      <c r="R88" s="281">
        <f t="shared" si="29"/>
        <v>0</v>
      </c>
      <c r="S88" s="281">
        <f t="shared" si="29"/>
        <v>0</v>
      </c>
      <c r="T88" s="281">
        <f t="shared" si="29"/>
        <v>0</v>
      </c>
      <c r="U88" s="281">
        <f t="shared" si="29"/>
        <v>0</v>
      </c>
      <c r="V88" s="254">
        <f t="shared" si="22"/>
        <v>37563000</v>
      </c>
      <c r="W88" s="112">
        <f t="shared" si="21"/>
        <v>774343000</v>
      </c>
      <c r="X88" s="255">
        <f t="shared" si="25"/>
        <v>4.6265208041324977</v>
      </c>
    </row>
    <row r="89" spans="1:27" s="182" customFormat="1" ht="20.100000000000001" customHeight="1" x14ac:dyDescent="0.2">
      <c r="A89" s="181"/>
      <c r="E89" s="183"/>
      <c r="F89" s="184" t="s">
        <v>93</v>
      </c>
      <c r="G89" s="184"/>
      <c r="H89" s="183"/>
      <c r="I89" s="189">
        <f>SUM(I90:I91)</f>
        <v>740906000</v>
      </c>
      <c r="J89" s="189">
        <f t="shared" ref="J89:O89" si="30">SUM(J90:J91)</f>
        <v>0</v>
      </c>
      <c r="K89" s="189">
        <f t="shared" si="30"/>
        <v>0</v>
      </c>
      <c r="L89" s="189">
        <f t="shared" si="30"/>
        <v>0</v>
      </c>
      <c r="M89" s="189">
        <f t="shared" si="30"/>
        <v>0</v>
      </c>
      <c r="N89" s="189">
        <f t="shared" si="30"/>
        <v>8735000</v>
      </c>
      <c r="O89" s="189">
        <f t="shared" si="30"/>
        <v>5533000</v>
      </c>
      <c r="P89" s="189">
        <f>SUM(P90:P91)</f>
        <v>23295000</v>
      </c>
      <c r="Q89" s="189">
        <v>0</v>
      </c>
      <c r="R89" s="189">
        <v>0</v>
      </c>
      <c r="S89" s="189">
        <v>0</v>
      </c>
      <c r="T89" s="189">
        <v>0</v>
      </c>
      <c r="U89" s="189">
        <v>0</v>
      </c>
      <c r="V89" s="240">
        <f t="shared" si="22"/>
        <v>37563000</v>
      </c>
      <c r="W89" s="51">
        <f t="shared" si="21"/>
        <v>703343000</v>
      </c>
      <c r="X89" s="241">
        <f t="shared" si="25"/>
        <v>5.0698739111304274</v>
      </c>
      <c r="Y89" s="184"/>
    </row>
    <row r="90" spans="1:27" s="185" customFormat="1" ht="20.100000000000001" customHeight="1" x14ac:dyDescent="0.2">
      <c r="A90" s="67"/>
      <c r="E90" s="186" t="s">
        <v>73</v>
      </c>
      <c r="F90" s="187" t="s">
        <v>70</v>
      </c>
      <c r="G90" s="187"/>
      <c r="H90" s="268"/>
      <c r="I90" s="190">
        <v>662356000</v>
      </c>
      <c r="J90" s="190">
        <v>0</v>
      </c>
      <c r="K90" s="190">
        <v>0</v>
      </c>
      <c r="L90" s="190">
        <v>0</v>
      </c>
      <c r="M90" s="190">
        <v>0</v>
      </c>
      <c r="N90" s="190">
        <v>6080000</v>
      </c>
      <c r="O90" s="190">
        <v>3468000</v>
      </c>
      <c r="P90" s="190">
        <v>20350000</v>
      </c>
      <c r="Q90" s="190">
        <v>0</v>
      </c>
      <c r="R90" s="190">
        <v>0</v>
      </c>
      <c r="S90" s="190">
        <v>0</v>
      </c>
      <c r="T90" s="190">
        <v>0</v>
      </c>
      <c r="U90" s="190">
        <v>0</v>
      </c>
      <c r="V90" s="240">
        <f t="shared" si="22"/>
        <v>29898000</v>
      </c>
      <c r="W90" s="51">
        <f t="shared" si="21"/>
        <v>632458000</v>
      </c>
      <c r="X90" s="241">
        <f t="shared" si="25"/>
        <v>4.5138867919970531</v>
      </c>
      <c r="Y90" s="187"/>
    </row>
    <row r="91" spans="1:27" s="185" customFormat="1" ht="20.100000000000001" customHeight="1" x14ac:dyDescent="0.2">
      <c r="A91" s="67"/>
      <c r="E91" s="186" t="s">
        <v>73</v>
      </c>
      <c r="F91" s="187" t="s">
        <v>103</v>
      </c>
      <c r="G91" s="187"/>
      <c r="H91" s="268"/>
      <c r="I91" s="190">
        <v>78550000</v>
      </c>
      <c r="J91" s="190">
        <v>0</v>
      </c>
      <c r="K91" s="190">
        <v>0</v>
      </c>
      <c r="L91" s="190">
        <v>0</v>
      </c>
      <c r="M91" s="190">
        <v>0</v>
      </c>
      <c r="N91" s="190">
        <v>2655000</v>
      </c>
      <c r="O91" s="190">
        <v>2065000</v>
      </c>
      <c r="P91" s="190">
        <v>2945000</v>
      </c>
      <c r="Q91" s="190"/>
      <c r="R91" s="190"/>
      <c r="S91" s="190"/>
      <c r="T91" s="190"/>
      <c r="U91" s="190"/>
      <c r="V91" s="240">
        <f t="shared" si="22"/>
        <v>7665000</v>
      </c>
      <c r="W91" s="51">
        <f t="shared" si="21"/>
        <v>70885000</v>
      </c>
      <c r="X91" s="241">
        <f t="shared" si="25"/>
        <v>9.7581158497772122</v>
      </c>
      <c r="Y91" s="187"/>
    </row>
    <row r="92" spans="1:27" s="182" customFormat="1" ht="20.100000000000001" customHeight="1" x14ac:dyDescent="0.2">
      <c r="A92" s="181"/>
      <c r="E92" s="183"/>
      <c r="F92" s="184" t="s">
        <v>104</v>
      </c>
      <c r="G92" s="184"/>
      <c r="H92" s="183"/>
      <c r="I92" s="189">
        <f>I93</f>
        <v>71000000</v>
      </c>
      <c r="J92" s="189">
        <f t="shared" ref="J92:U92" si="31">J93</f>
        <v>0</v>
      </c>
      <c r="K92" s="189">
        <v>0</v>
      </c>
      <c r="L92" s="189">
        <f t="shared" si="31"/>
        <v>0</v>
      </c>
      <c r="M92" s="189">
        <f t="shared" si="31"/>
        <v>0</v>
      </c>
      <c r="N92" s="189">
        <f t="shared" si="31"/>
        <v>0</v>
      </c>
      <c r="O92" s="189">
        <f t="shared" si="31"/>
        <v>0</v>
      </c>
      <c r="P92" s="189">
        <f t="shared" si="31"/>
        <v>0</v>
      </c>
      <c r="Q92" s="189">
        <f t="shared" si="31"/>
        <v>0</v>
      </c>
      <c r="R92" s="189">
        <f t="shared" si="31"/>
        <v>0</v>
      </c>
      <c r="S92" s="189">
        <f t="shared" si="31"/>
        <v>0</v>
      </c>
      <c r="T92" s="189">
        <f t="shared" si="31"/>
        <v>0</v>
      </c>
      <c r="U92" s="189">
        <f t="shared" si="31"/>
        <v>0</v>
      </c>
      <c r="V92" s="240">
        <f t="shared" si="22"/>
        <v>0</v>
      </c>
      <c r="W92" s="51">
        <f t="shared" si="21"/>
        <v>71000000</v>
      </c>
      <c r="X92" s="241">
        <f t="shared" si="25"/>
        <v>0</v>
      </c>
      <c r="Y92" s="184"/>
    </row>
    <row r="93" spans="1:27" s="185" customFormat="1" ht="30" customHeight="1" x14ac:dyDescent="0.2">
      <c r="A93" s="67"/>
      <c r="B93" s="67"/>
      <c r="C93" s="67"/>
      <c r="D93" s="39"/>
      <c r="E93" s="188" t="s">
        <v>73</v>
      </c>
      <c r="F93" s="135" t="s">
        <v>71</v>
      </c>
      <c r="G93" s="290"/>
      <c r="H93" s="269"/>
      <c r="I93" s="173">
        <v>71000000</v>
      </c>
      <c r="J93" s="173">
        <v>0</v>
      </c>
      <c r="K93" s="173">
        <v>0</v>
      </c>
      <c r="L93" s="173">
        <v>0</v>
      </c>
      <c r="M93" s="173">
        <v>0</v>
      </c>
      <c r="N93" s="173">
        <v>0</v>
      </c>
      <c r="O93" s="173">
        <v>0</v>
      </c>
      <c r="P93" s="173">
        <v>0</v>
      </c>
      <c r="Q93" s="173"/>
      <c r="R93" s="173"/>
      <c r="S93" s="173"/>
      <c r="T93" s="173"/>
      <c r="U93" s="173"/>
      <c r="V93" s="240">
        <f t="shared" si="22"/>
        <v>0</v>
      </c>
      <c r="W93" s="51">
        <f t="shared" si="21"/>
        <v>71000000</v>
      </c>
      <c r="X93" s="241">
        <f t="shared" si="25"/>
        <v>0</v>
      </c>
      <c r="Y93" s="187"/>
    </row>
    <row r="94" spans="1:27" s="3" customFormat="1" ht="28.5" customHeight="1" thickBot="1" x14ac:dyDescent="0.25">
      <c r="A94" s="4"/>
      <c r="B94" s="27"/>
      <c r="C94" s="27"/>
      <c r="D94" s="174"/>
      <c r="E94" s="175"/>
      <c r="F94" s="135"/>
      <c r="G94" s="291"/>
      <c r="H94" s="176"/>
      <c r="I94" s="280"/>
      <c r="J94" s="172"/>
      <c r="K94" s="17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40">
        <f t="shared" si="22"/>
        <v>0</v>
      </c>
      <c r="W94" s="51">
        <f t="shared" si="21"/>
        <v>0</v>
      </c>
      <c r="X94" s="241">
        <v>0</v>
      </c>
      <c r="Y94" s="1"/>
      <c r="Z94" s="1"/>
      <c r="AA94" s="1"/>
    </row>
    <row r="95" spans="1:27" s="159" customFormat="1" ht="20.100000000000001" customHeight="1" thickBot="1" x14ac:dyDescent="0.25">
      <c r="B95" s="95"/>
      <c r="C95" s="96"/>
      <c r="D95" s="62"/>
      <c r="E95" s="62"/>
      <c r="F95" s="298" t="s">
        <v>33</v>
      </c>
      <c r="G95" s="84"/>
      <c r="H95" s="85"/>
      <c r="I95" s="283">
        <f>I96+I109</f>
        <v>1552336000</v>
      </c>
      <c r="J95" s="283">
        <f t="shared" ref="J95:U95" si="32">J96+J109</f>
        <v>58629000</v>
      </c>
      <c r="K95" s="283">
        <f t="shared" si="32"/>
        <v>84949000</v>
      </c>
      <c r="L95" s="283">
        <f t="shared" si="32"/>
        <v>93023000</v>
      </c>
      <c r="M95" s="283">
        <f t="shared" si="32"/>
        <v>94655000</v>
      </c>
      <c r="N95" s="283">
        <f t="shared" si="32"/>
        <v>106250000</v>
      </c>
      <c r="O95" s="283">
        <f t="shared" si="32"/>
        <v>69214000</v>
      </c>
      <c r="P95" s="283">
        <f t="shared" si="32"/>
        <v>124340000</v>
      </c>
      <c r="Q95" s="283">
        <f t="shared" si="32"/>
        <v>116587000</v>
      </c>
      <c r="R95" s="283">
        <f t="shared" si="32"/>
        <v>0</v>
      </c>
      <c r="S95" s="283">
        <f t="shared" si="32"/>
        <v>0</v>
      </c>
      <c r="T95" s="283">
        <f t="shared" si="32"/>
        <v>0</v>
      </c>
      <c r="U95" s="283">
        <f t="shared" si="32"/>
        <v>0</v>
      </c>
      <c r="V95" s="251">
        <f t="shared" si="22"/>
        <v>747647000</v>
      </c>
      <c r="W95" s="252">
        <f t="shared" si="21"/>
        <v>804689000</v>
      </c>
      <c r="X95" s="253">
        <f t="shared" si="25"/>
        <v>48.162704466043429</v>
      </c>
    </row>
    <row r="96" spans="1:27" s="3" customFormat="1" ht="20.100000000000001" customHeight="1" x14ac:dyDescent="0.2">
      <c r="B96" s="149"/>
      <c r="C96" s="111"/>
      <c r="D96" s="144"/>
      <c r="E96" s="144"/>
      <c r="F96" s="299" t="s">
        <v>27</v>
      </c>
      <c r="G96" s="150"/>
      <c r="H96" s="151"/>
      <c r="I96" s="281">
        <f>I98+I102+I107</f>
        <v>1485412000</v>
      </c>
      <c r="J96" s="281">
        <f t="shared" ref="J96:U96" si="33">J98+J102+J107</f>
        <v>50127000</v>
      </c>
      <c r="K96" s="281">
        <f t="shared" si="33"/>
        <v>77773000</v>
      </c>
      <c r="L96" s="281">
        <f t="shared" si="33"/>
        <v>86939000</v>
      </c>
      <c r="M96" s="281">
        <f t="shared" si="33"/>
        <v>88571000</v>
      </c>
      <c r="N96" s="281">
        <f t="shared" si="33"/>
        <v>101258000</v>
      </c>
      <c r="O96" s="281">
        <f t="shared" si="33"/>
        <v>64222000</v>
      </c>
      <c r="P96" s="281">
        <f t="shared" si="33"/>
        <v>121064000</v>
      </c>
      <c r="Q96" s="281">
        <f t="shared" si="33"/>
        <v>106603000</v>
      </c>
      <c r="R96" s="281">
        <f t="shared" si="33"/>
        <v>0</v>
      </c>
      <c r="S96" s="281">
        <f t="shared" si="33"/>
        <v>0</v>
      </c>
      <c r="T96" s="281">
        <f t="shared" si="33"/>
        <v>0</v>
      </c>
      <c r="U96" s="281">
        <f t="shared" si="33"/>
        <v>0</v>
      </c>
      <c r="V96" s="254">
        <f t="shared" ref="V96:V126" si="34">SUM(J96:U96)</f>
        <v>696557000</v>
      </c>
      <c r="W96" s="112">
        <f t="shared" ref="W96:W126" si="35">I96-V96</f>
        <v>788855000</v>
      </c>
      <c r="X96" s="255">
        <f t="shared" si="25"/>
        <v>46.893185190371426</v>
      </c>
    </row>
    <row r="97" spans="2:27" s="4" customFormat="1" ht="20.100000000000001" hidden="1" customHeight="1" x14ac:dyDescent="0.2">
      <c r="B97" s="44"/>
      <c r="C97" s="45"/>
      <c r="D97" s="46"/>
      <c r="E97" s="46"/>
      <c r="F97" s="135"/>
      <c r="G97" s="47"/>
      <c r="H97" s="48"/>
      <c r="I97" s="280"/>
      <c r="J97" s="280"/>
      <c r="K97" s="280"/>
      <c r="L97" s="280"/>
      <c r="M97" s="280"/>
      <c r="N97" s="280"/>
      <c r="O97" s="280"/>
      <c r="P97" s="280"/>
      <c r="Q97" s="280"/>
      <c r="R97" s="280"/>
      <c r="S97" s="280"/>
      <c r="T97" s="280"/>
      <c r="U97" s="280"/>
      <c r="V97" s="240">
        <f t="shared" si="34"/>
        <v>0</v>
      </c>
      <c r="W97" s="51">
        <f t="shared" si="35"/>
        <v>0</v>
      </c>
      <c r="X97" s="241" t="e">
        <f t="shared" si="25"/>
        <v>#DIV/0!</v>
      </c>
      <c r="Y97" s="1"/>
      <c r="Z97" s="1"/>
      <c r="AA97" s="1"/>
    </row>
    <row r="98" spans="2:27" s="152" customFormat="1" ht="20.100000000000001" customHeight="1" x14ac:dyDescent="0.2">
      <c r="B98" s="160"/>
      <c r="C98" s="161"/>
      <c r="D98" s="191"/>
      <c r="E98" s="191"/>
      <c r="F98" s="209" t="s">
        <v>90</v>
      </c>
      <c r="G98" s="163"/>
      <c r="H98" s="164"/>
      <c r="I98" s="216">
        <f>SUM(I99:I101)</f>
        <v>466176000</v>
      </c>
      <c r="J98" s="216">
        <f t="shared" ref="J98:U98" si="36">SUM(J99:J101)</f>
        <v>24915000</v>
      </c>
      <c r="K98" s="216">
        <f t="shared" si="36"/>
        <v>23762000</v>
      </c>
      <c r="L98" s="216">
        <f t="shared" si="36"/>
        <v>29269000</v>
      </c>
      <c r="M98" s="216">
        <f t="shared" si="36"/>
        <v>24523000</v>
      </c>
      <c r="N98" s="216">
        <f t="shared" si="36"/>
        <v>26617000</v>
      </c>
      <c r="O98" s="216">
        <f t="shared" si="36"/>
        <v>12611000</v>
      </c>
      <c r="P98" s="216">
        <f t="shared" si="36"/>
        <v>34499000</v>
      </c>
      <c r="Q98" s="216">
        <f t="shared" si="36"/>
        <v>34905000</v>
      </c>
      <c r="R98" s="216">
        <f t="shared" si="36"/>
        <v>0</v>
      </c>
      <c r="S98" s="216">
        <f t="shared" si="36"/>
        <v>0</v>
      </c>
      <c r="T98" s="216">
        <f t="shared" si="36"/>
        <v>0</v>
      </c>
      <c r="U98" s="216">
        <f t="shared" si="36"/>
        <v>0</v>
      </c>
      <c r="V98" s="240">
        <f t="shared" si="34"/>
        <v>211101000</v>
      </c>
      <c r="W98" s="51">
        <f t="shared" si="35"/>
        <v>255075000</v>
      </c>
      <c r="X98" s="241">
        <f t="shared" si="25"/>
        <v>45.28354098023064</v>
      </c>
      <c r="Y98" s="165"/>
      <c r="Z98" s="165"/>
      <c r="AA98" s="165"/>
    </row>
    <row r="99" spans="2:27" s="4" customFormat="1" ht="20.100000000000001" customHeight="1" x14ac:dyDescent="0.2">
      <c r="B99" s="44"/>
      <c r="C99" s="45"/>
      <c r="D99" s="46"/>
      <c r="E99" s="46" t="s">
        <v>73</v>
      </c>
      <c r="F99" s="135" t="s">
        <v>60</v>
      </c>
      <c r="G99" s="47"/>
      <c r="H99" s="48"/>
      <c r="I99" s="173">
        <v>1776000</v>
      </c>
      <c r="J99" s="173">
        <v>0</v>
      </c>
      <c r="K99" s="173">
        <v>270000</v>
      </c>
      <c r="L99" s="173">
        <v>150000</v>
      </c>
      <c r="M99" s="173">
        <v>150000</v>
      </c>
      <c r="N99" s="173">
        <v>110000</v>
      </c>
      <c r="O99" s="173">
        <v>0</v>
      </c>
      <c r="P99" s="173">
        <v>300000</v>
      </c>
      <c r="Q99" s="173">
        <v>420000</v>
      </c>
      <c r="R99" s="173"/>
      <c r="S99" s="173"/>
      <c r="T99" s="173"/>
      <c r="U99" s="173"/>
      <c r="V99" s="240">
        <f t="shared" si="34"/>
        <v>1400000</v>
      </c>
      <c r="W99" s="51">
        <f t="shared" si="35"/>
        <v>376000</v>
      </c>
      <c r="X99" s="241">
        <f t="shared" ref="X99:X128" si="37">V99/I99*100</f>
        <v>78.828828828828833</v>
      </c>
      <c r="Y99" s="1"/>
      <c r="Z99" s="1"/>
      <c r="AA99" s="1"/>
    </row>
    <row r="100" spans="2:27" s="4" customFormat="1" ht="20.100000000000001" customHeight="1" x14ac:dyDescent="0.2">
      <c r="B100" s="44"/>
      <c r="C100" s="45"/>
      <c r="D100" s="46"/>
      <c r="E100" s="46" t="s">
        <v>73</v>
      </c>
      <c r="F100" s="135" t="s">
        <v>61</v>
      </c>
      <c r="G100" s="47"/>
      <c r="H100" s="48"/>
      <c r="I100" s="173">
        <v>240000000</v>
      </c>
      <c r="J100" s="173">
        <v>18765000</v>
      </c>
      <c r="K100" s="173">
        <v>16272000</v>
      </c>
      <c r="L100" s="173">
        <v>17679000</v>
      </c>
      <c r="M100" s="173">
        <v>14043000</v>
      </c>
      <c r="N100" s="173">
        <v>13507000</v>
      </c>
      <c r="O100" s="173">
        <v>4771000</v>
      </c>
      <c r="P100" s="173">
        <v>18829000</v>
      </c>
      <c r="Q100" s="173">
        <v>17355000</v>
      </c>
      <c r="R100" s="173"/>
      <c r="S100" s="173"/>
      <c r="T100" s="173"/>
      <c r="U100" s="173"/>
      <c r="V100" s="240">
        <f t="shared" si="34"/>
        <v>121221000</v>
      </c>
      <c r="W100" s="51">
        <f t="shared" si="35"/>
        <v>118779000</v>
      </c>
      <c r="X100" s="241">
        <f t="shared" si="37"/>
        <v>50.508749999999999</v>
      </c>
      <c r="Y100" s="1"/>
      <c r="Z100" s="1"/>
      <c r="AA100" s="1"/>
    </row>
    <row r="101" spans="2:27" s="4" customFormat="1" ht="20.100000000000001" customHeight="1" x14ac:dyDescent="0.2">
      <c r="B101" s="44"/>
      <c r="C101" s="45"/>
      <c r="D101" s="46"/>
      <c r="E101" s="46" t="s">
        <v>73</v>
      </c>
      <c r="F101" s="135" t="s">
        <v>62</v>
      </c>
      <c r="G101" s="47"/>
      <c r="H101" s="48"/>
      <c r="I101" s="173">
        <v>224400000</v>
      </c>
      <c r="J101" s="173">
        <v>6150000</v>
      </c>
      <c r="K101" s="173">
        <v>7220000</v>
      </c>
      <c r="L101" s="173">
        <v>11440000</v>
      </c>
      <c r="M101" s="173">
        <v>10330000</v>
      </c>
      <c r="N101" s="173">
        <v>13000000</v>
      </c>
      <c r="O101" s="173">
        <v>7840000</v>
      </c>
      <c r="P101" s="173">
        <v>15370000</v>
      </c>
      <c r="Q101" s="173">
        <v>17130000</v>
      </c>
      <c r="R101" s="173"/>
      <c r="S101" s="173"/>
      <c r="T101" s="173"/>
      <c r="U101" s="173"/>
      <c r="V101" s="240">
        <f t="shared" si="34"/>
        <v>88480000</v>
      </c>
      <c r="W101" s="51">
        <f t="shared" si="35"/>
        <v>135920000</v>
      </c>
      <c r="X101" s="241">
        <f t="shared" si="37"/>
        <v>39.429590017825312</v>
      </c>
      <c r="Y101" s="1"/>
      <c r="Z101" s="1"/>
      <c r="AA101" s="1"/>
    </row>
    <row r="102" spans="2:27" s="152" customFormat="1" ht="20.100000000000001" customHeight="1" x14ac:dyDescent="0.2">
      <c r="B102" s="160"/>
      <c r="C102" s="161"/>
      <c r="D102" s="191"/>
      <c r="E102" s="191"/>
      <c r="F102" s="209" t="s">
        <v>93</v>
      </c>
      <c r="G102" s="163"/>
      <c r="H102" s="164"/>
      <c r="I102" s="216">
        <f>SUM(I103:I106)</f>
        <v>988611000</v>
      </c>
      <c r="J102" s="216">
        <f t="shared" ref="J102:U102" si="38">SUM(J103:J106)</f>
        <v>22087000</v>
      </c>
      <c r="K102" s="216">
        <f t="shared" si="38"/>
        <v>52811000</v>
      </c>
      <c r="L102" s="216">
        <f t="shared" si="38"/>
        <v>57045000</v>
      </c>
      <c r="M102" s="216">
        <f t="shared" si="38"/>
        <v>63623000</v>
      </c>
      <c r="N102" s="216">
        <f>SUM(N103:N106)</f>
        <v>74166000</v>
      </c>
      <c r="O102" s="216">
        <f t="shared" si="38"/>
        <v>51236000</v>
      </c>
      <c r="P102" s="216">
        <f t="shared" si="38"/>
        <v>85815000</v>
      </c>
      <c r="Q102" s="216">
        <f t="shared" si="38"/>
        <v>71373000</v>
      </c>
      <c r="R102" s="216">
        <f t="shared" si="38"/>
        <v>0</v>
      </c>
      <c r="S102" s="216">
        <f t="shared" si="38"/>
        <v>0</v>
      </c>
      <c r="T102" s="216">
        <f t="shared" si="38"/>
        <v>0</v>
      </c>
      <c r="U102" s="216">
        <f t="shared" si="38"/>
        <v>0</v>
      </c>
      <c r="V102" s="240">
        <f t="shared" si="34"/>
        <v>478156000</v>
      </c>
      <c r="W102" s="51">
        <f t="shared" si="35"/>
        <v>510455000</v>
      </c>
      <c r="X102" s="241">
        <f t="shared" si="37"/>
        <v>48.366445447198139</v>
      </c>
      <c r="Y102" s="165"/>
      <c r="Z102" s="165"/>
      <c r="AA102" s="165"/>
    </row>
    <row r="103" spans="2:27" s="4" customFormat="1" ht="20.100000000000001" customHeight="1" x14ac:dyDescent="0.2">
      <c r="B103" s="44"/>
      <c r="C103" s="45"/>
      <c r="D103" s="46"/>
      <c r="E103" s="46" t="s">
        <v>73</v>
      </c>
      <c r="F103" s="135" t="s">
        <v>63</v>
      </c>
      <c r="G103" s="47"/>
      <c r="H103" s="48"/>
      <c r="I103" s="173">
        <v>851011000</v>
      </c>
      <c r="J103" s="173">
        <v>19968000</v>
      </c>
      <c r="K103" s="173">
        <v>46584500</v>
      </c>
      <c r="L103" s="173">
        <v>50875500</v>
      </c>
      <c r="M103" s="173">
        <v>58527000</v>
      </c>
      <c r="N103" s="173">
        <v>67313000</v>
      </c>
      <c r="O103" s="173">
        <v>47779000</v>
      </c>
      <c r="P103" s="173">
        <v>78454000</v>
      </c>
      <c r="Q103" s="173">
        <v>64597000</v>
      </c>
      <c r="R103" s="173"/>
      <c r="S103" s="173"/>
      <c r="T103" s="173"/>
      <c r="U103" s="173"/>
      <c r="V103" s="240">
        <f t="shared" si="34"/>
        <v>434098000</v>
      </c>
      <c r="W103" s="51">
        <f t="shared" si="35"/>
        <v>416913000</v>
      </c>
      <c r="X103" s="241">
        <f t="shared" si="37"/>
        <v>51.00968142597452</v>
      </c>
      <c r="Y103" s="1"/>
      <c r="Z103" s="1"/>
      <c r="AA103" s="1"/>
    </row>
    <row r="104" spans="2:27" s="4" customFormat="1" ht="20.100000000000001" customHeight="1" x14ac:dyDescent="0.2">
      <c r="B104" s="44"/>
      <c r="C104" s="45"/>
      <c r="D104" s="46"/>
      <c r="E104" s="46" t="s">
        <v>73</v>
      </c>
      <c r="F104" s="135" t="s">
        <v>64</v>
      </c>
      <c r="G104" s="47"/>
      <c r="H104" s="48"/>
      <c r="I104" s="173">
        <v>77500000</v>
      </c>
      <c r="J104" s="173">
        <v>1254000</v>
      </c>
      <c r="K104" s="173">
        <v>2986500</v>
      </c>
      <c r="L104" s="173">
        <v>3208500</v>
      </c>
      <c r="M104" s="173">
        <v>2856000</v>
      </c>
      <c r="N104" s="173">
        <v>3693000</v>
      </c>
      <c r="O104" s="173">
        <v>2056000</v>
      </c>
      <c r="P104" s="173">
        <v>3938000</v>
      </c>
      <c r="Q104" s="173">
        <v>3292000</v>
      </c>
      <c r="R104" s="173"/>
      <c r="S104" s="173"/>
      <c r="T104" s="173"/>
      <c r="U104" s="173"/>
      <c r="V104" s="240">
        <f t="shared" si="34"/>
        <v>23284000</v>
      </c>
      <c r="W104" s="51">
        <f t="shared" si="35"/>
        <v>54216000</v>
      </c>
      <c r="X104" s="241">
        <f t="shared" si="37"/>
        <v>30.043870967741938</v>
      </c>
      <c r="Y104" s="1"/>
      <c r="Z104" s="1"/>
      <c r="AA104" s="1"/>
    </row>
    <row r="105" spans="2:27" s="4" customFormat="1" ht="27" customHeight="1" x14ac:dyDescent="0.2">
      <c r="B105" s="44"/>
      <c r="C105" s="45"/>
      <c r="D105" s="46"/>
      <c r="E105" s="46" t="s">
        <v>73</v>
      </c>
      <c r="F105" s="135" t="s">
        <v>65</v>
      </c>
      <c r="G105" s="47"/>
      <c r="H105" s="48"/>
      <c r="I105" s="173">
        <v>40100000</v>
      </c>
      <c r="J105" s="173">
        <v>865000</v>
      </c>
      <c r="K105" s="173">
        <v>2240000</v>
      </c>
      <c r="L105" s="173">
        <v>2461000</v>
      </c>
      <c r="M105" s="173">
        <v>2240000</v>
      </c>
      <c r="N105" s="173">
        <v>2545000</v>
      </c>
      <c r="O105" s="173">
        <v>1401000</v>
      </c>
      <c r="P105" s="173">
        <v>2923000</v>
      </c>
      <c r="Q105" s="173">
        <v>2484000</v>
      </c>
      <c r="R105" s="173"/>
      <c r="S105" s="173"/>
      <c r="T105" s="173"/>
      <c r="U105" s="173"/>
      <c r="V105" s="240">
        <f t="shared" si="34"/>
        <v>17159000</v>
      </c>
      <c r="W105" s="51">
        <f t="shared" si="35"/>
        <v>22941000</v>
      </c>
      <c r="X105" s="241">
        <f t="shared" si="37"/>
        <v>42.790523690773071</v>
      </c>
      <c r="Y105" s="1"/>
      <c r="Z105" s="1"/>
      <c r="AA105" s="1"/>
    </row>
    <row r="106" spans="2:27" s="4" customFormat="1" ht="20.100000000000001" customHeight="1" x14ac:dyDescent="0.2">
      <c r="B106" s="44"/>
      <c r="C106" s="45"/>
      <c r="D106" s="46"/>
      <c r="E106" s="46" t="s">
        <v>73</v>
      </c>
      <c r="F106" s="135" t="s">
        <v>66</v>
      </c>
      <c r="G106" s="47"/>
      <c r="H106" s="48"/>
      <c r="I106" s="173">
        <v>20000000</v>
      </c>
      <c r="J106" s="173">
        <v>0</v>
      </c>
      <c r="K106" s="173">
        <v>1000000</v>
      </c>
      <c r="L106" s="173">
        <v>500000</v>
      </c>
      <c r="M106" s="173">
        <v>0</v>
      </c>
      <c r="N106" s="173">
        <v>615000</v>
      </c>
      <c r="O106" s="173">
        <v>0</v>
      </c>
      <c r="P106" s="173">
        <v>500000</v>
      </c>
      <c r="Q106" s="173">
        <v>1000000</v>
      </c>
      <c r="R106" s="173"/>
      <c r="S106" s="173"/>
      <c r="T106" s="173"/>
      <c r="U106" s="173"/>
      <c r="V106" s="240">
        <f t="shared" si="34"/>
        <v>3615000</v>
      </c>
      <c r="W106" s="51">
        <f t="shared" si="35"/>
        <v>16385000</v>
      </c>
      <c r="X106" s="241">
        <f t="shared" si="37"/>
        <v>18.074999999999999</v>
      </c>
      <c r="Y106" s="1"/>
      <c r="Z106" s="1"/>
      <c r="AA106" s="1"/>
    </row>
    <row r="107" spans="2:27" s="152" customFormat="1" ht="20.100000000000001" customHeight="1" x14ac:dyDescent="0.2">
      <c r="B107" s="160"/>
      <c r="C107" s="161"/>
      <c r="D107" s="191"/>
      <c r="E107" s="191"/>
      <c r="F107" s="209" t="s">
        <v>105</v>
      </c>
      <c r="G107" s="163"/>
      <c r="H107" s="164"/>
      <c r="I107" s="216">
        <f>I108</f>
        <v>30625000</v>
      </c>
      <c r="J107" s="216">
        <f t="shared" ref="J107:U107" si="39">J108</f>
        <v>3125000</v>
      </c>
      <c r="K107" s="216">
        <f t="shared" si="39"/>
        <v>1200000</v>
      </c>
      <c r="L107" s="216">
        <f t="shared" si="39"/>
        <v>625000</v>
      </c>
      <c r="M107" s="216">
        <f t="shared" si="39"/>
        <v>425000</v>
      </c>
      <c r="N107" s="216">
        <f>N108</f>
        <v>475000</v>
      </c>
      <c r="O107" s="216">
        <f t="shared" si="39"/>
        <v>375000</v>
      </c>
      <c r="P107" s="216">
        <f t="shared" si="39"/>
        <v>750000</v>
      </c>
      <c r="Q107" s="216">
        <f t="shared" si="39"/>
        <v>325000</v>
      </c>
      <c r="R107" s="216">
        <f t="shared" si="39"/>
        <v>0</v>
      </c>
      <c r="S107" s="216">
        <f t="shared" si="39"/>
        <v>0</v>
      </c>
      <c r="T107" s="216">
        <f t="shared" si="39"/>
        <v>0</v>
      </c>
      <c r="U107" s="216">
        <f t="shared" si="39"/>
        <v>0</v>
      </c>
      <c r="V107" s="240">
        <f t="shared" si="34"/>
        <v>7300000</v>
      </c>
      <c r="W107" s="51">
        <f t="shared" si="35"/>
        <v>23325000</v>
      </c>
      <c r="X107" s="241">
        <f t="shared" si="37"/>
        <v>23.836734693877553</v>
      </c>
      <c r="Y107" s="165"/>
      <c r="Z107" s="165"/>
      <c r="AA107" s="165"/>
    </row>
    <row r="108" spans="2:27" s="4" customFormat="1" ht="20.100000000000001" customHeight="1" x14ac:dyDescent="0.2">
      <c r="B108" s="44"/>
      <c r="C108" s="45"/>
      <c r="D108" s="46"/>
      <c r="E108" s="46" t="s">
        <v>73</v>
      </c>
      <c r="F108" s="135" t="s">
        <v>67</v>
      </c>
      <c r="G108" s="47"/>
      <c r="H108" s="48"/>
      <c r="I108" s="173">
        <v>30625000</v>
      </c>
      <c r="J108" s="173">
        <v>3125000</v>
      </c>
      <c r="K108" s="173">
        <v>1200000</v>
      </c>
      <c r="L108" s="173">
        <v>625000</v>
      </c>
      <c r="M108" s="173">
        <v>425000</v>
      </c>
      <c r="N108" s="173">
        <v>475000</v>
      </c>
      <c r="O108" s="173">
        <v>375000</v>
      </c>
      <c r="P108" s="173">
        <v>750000</v>
      </c>
      <c r="Q108" s="173">
        <v>325000</v>
      </c>
      <c r="R108" s="173"/>
      <c r="S108" s="173"/>
      <c r="T108" s="173"/>
      <c r="U108" s="173"/>
      <c r="V108" s="240">
        <f t="shared" si="34"/>
        <v>7300000</v>
      </c>
      <c r="W108" s="51">
        <f t="shared" si="35"/>
        <v>23325000</v>
      </c>
      <c r="X108" s="241">
        <f t="shared" si="37"/>
        <v>23.836734693877553</v>
      </c>
      <c r="Y108" s="1"/>
      <c r="Z108" s="1"/>
      <c r="AA108" s="1"/>
    </row>
    <row r="109" spans="2:27" s="3" customFormat="1" ht="20.100000000000001" customHeight="1" x14ac:dyDescent="0.2">
      <c r="B109" s="192"/>
      <c r="C109" s="193"/>
      <c r="D109" s="194"/>
      <c r="E109" s="194"/>
      <c r="F109" s="299" t="s">
        <v>28</v>
      </c>
      <c r="G109" s="195"/>
      <c r="H109" s="196"/>
      <c r="I109" s="281">
        <f>SUM(I110:I111)</f>
        <v>66924000</v>
      </c>
      <c r="J109" s="281">
        <f t="shared" ref="J109:U109" si="40">SUM(J110:J111)</f>
        <v>8502000</v>
      </c>
      <c r="K109" s="281">
        <f t="shared" si="40"/>
        <v>7176000</v>
      </c>
      <c r="L109" s="281">
        <f t="shared" si="40"/>
        <v>6084000</v>
      </c>
      <c r="M109" s="281">
        <f t="shared" si="40"/>
        <v>6084000</v>
      </c>
      <c r="N109" s="281">
        <f t="shared" si="40"/>
        <v>4992000</v>
      </c>
      <c r="O109" s="281">
        <f t="shared" si="40"/>
        <v>4992000</v>
      </c>
      <c r="P109" s="281">
        <f t="shared" si="40"/>
        <v>3276000</v>
      </c>
      <c r="Q109" s="281">
        <f t="shared" si="40"/>
        <v>9984000</v>
      </c>
      <c r="R109" s="281">
        <f t="shared" si="40"/>
        <v>0</v>
      </c>
      <c r="S109" s="281">
        <f t="shared" si="40"/>
        <v>0</v>
      </c>
      <c r="T109" s="281">
        <f t="shared" si="40"/>
        <v>0</v>
      </c>
      <c r="U109" s="281">
        <f t="shared" si="40"/>
        <v>0</v>
      </c>
      <c r="V109" s="254">
        <f t="shared" si="34"/>
        <v>51090000</v>
      </c>
      <c r="W109" s="112">
        <f t="shared" si="35"/>
        <v>15834000</v>
      </c>
      <c r="X109" s="255">
        <f t="shared" si="37"/>
        <v>76.340326340326342</v>
      </c>
    </row>
    <row r="110" spans="2:27" ht="20.100000000000001" customHeight="1" x14ac:dyDescent="0.2">
      <c r="B110" s="76"/>
      <c r="C110" s="77"/>
      <c r="D110" s="78"/>
      <c r="E110" s="118" t="s">
        <v>73</v>
      </c>
      <c r="F110" s="135" t="s">
        <v>68</v>
      </c>
      <c r="G110" s="79"/>
      <c r="H110" s="80"/>
      <c r="I110" s="173">
        <v>66924000</v>
      </c>
      <c r="J110" s="173">
        <v>8502000</v>
      </c>
      <c r="K110" s="173">
        <v>7176000</v>
      </c>
      <c r="L110" s="173">
        <v>6084000</v>
      </c>
      <c r="M110" s="173">
        <v>6084000</v>
      </c>
      <c r="N110" s="173">
        <v>4992000</v>
      </c>
      <c r="O110" s="173">
        <v>4992000</v>
      </c>
      <c r="P110" s="173">
        <v>3276000</v>
      </c>
      <c r="Q110" s="173">
        <v>9984000</v>
      </c>
      <c r="R110" s="173"/>
      <c r="S110" s="173"/>
      <c r="T110" s="173"/>
      <c r="U110" s="173"/>
      <c r="V110" s="240">
        <f t="shared" si="34"/>
        <v>51090000</v>
      </c>
      <c r="W110" s="51">
        <f t="shared" si="35"/>
        <v>15834000</v>
      </c>
      <c r="X110" s="241">
        <f t="shared" si="37"/>
        <v>76.340326340326342</v>
      </c>
    </row>
    <row r="111" spans="2:27" ht="20.100000000000001" customHeight="1" thickBot="1" x14ac:dyDescent="0.25">
      <c r="B111" s="76"/>
      <c r="C111" s="77"/>
      <c r="D111" s="78"/>
      <c r="E111" s="78"/>
      <c r="F111" s="135"/>
      <c r="G111" s="79"/>
      <c r="H111" s="80"/>
      <c r="I111" s="280"/>
      <c r="J111" s="173"/>
      <c r="K111" s="173"/>
      <c r="L111" s="172">
        <v>0</v>
      </c>
      <c r="M111" s="172">
        <v>0</v>
      </c>
      <c r="N111" s="172">
        <v>0</v>
      </c>
      <c r="O111" s="172">
        <v>0</v>
      </c>
      <c r="P111" s="172">
        <v>0</v>
      </c>
      <c r="Q111" s="172">
        <v>0</v>
      </c>
      <c r="R111" s="172">
        <v>0</v>
      </c>
      <c r="S111" s="172">
        <v>0</v>
      </c>
      <c r="T111" s="172">
        <v>0</v>
      </c>
      <c r="U111" s="172">
        <v>0</v>
      </c>
      <c r="V111" s="240">
        <f t="shared" si="34"/>
        <v>0</v>
      </c>
      <c r="W111" s="51">
        <f t="shared" si="35"/>
        <v>0</v>
      </c>
      <c r="X111" s="241">
        <v>0</v>
      </c>
    </row>
    <row r="112" spans="2:27" s="159" customFormat="1" ht="20.100000000000001" customHeight="1" thickBot="1" x14ac:dyDescent="0.25">
      <c r="B112" s="81"/>
      <c r="C112" s="82"/>
      <c r="D112" s="83"/>
      <c r="E112" s="83"/>
      <c r="F112" s="298" t="s">
        <v>34</v>
      </c>
      <c r="G112" s="84"/>
      <c r="H112" s="85"/>
      <c r="I112" s="283">
        <f>I113</f>
        <v>239200000</v>
      </c>
      <c r="J112" s="283">
        <f t="shared" ref="J112:U113" si="41">J113</f>
        <v>6975000</v>
      </c>
      <c r="K112" s="283">
        <f t="shared" si="41"/>
        <v>29400000</v>
      </c>
      <c r="L112" s="283">
        <f t="shared" si="41"/>
        <v>23575000</v>
      </c>
      <c r="M112" s="283">
        <f t="shared" si="41"/>
        <v>11095000</v>
      </c>
      <c r="N112" s="283">
        <f t="shared" si="41"/>
        <v>20975000</v>
      </c>
      <c r="O112" s="283">
        <f t="shared" si="41"/>
        <v>11175000</v>
      </c>
      <c r="P112" s="283">
        <f t="shared" si="41"/>
        <v>12300000</v>
      </c>
      <c r="Q112" s="283">
        <f t="shared" si="41"/>
        <v>0</v>
      </c>
      <c r="R112" s="283">
        <f t="shared" si="41"/>
        <v>0</v>
      </c>
      <c r="S112" s="283">
        <f t="shared" si="41"/>
        <v>0</v>
      </c>
      <c r="T112" s="283">
        <f t="shared" si="41"/>
        <v>0</v>
      </c>
      <c r="U112" s="283">
        <f t="shared" si="41"/>
        <v>0</v>
      </c>
      <c r="V112" s="251">
        <f t="shared" si="34"/>
        <v>115495000</v>
      </c>
      <c r="W112" s="252">
        <f t="shared" si="35"/>
        <v>123705000</v>
      </c>
      <c r="X112" s="253">
        <f t="shared" si="37"/>
        <v>48.283862876254183</v>
      </c>
    </row>
    <row r="113" spans="1:24" s="3" customFormat="1" ht="20.100000000000001" customHeight="1" x14ac:dyDescent="0.2">
      <c r="B113" s="146"/>
      <c r="C113" s="147"/>
      <c r="D113" s="225"/>
      <c r="E113" s="225"/>
      <c r="F113" s="297" t="s">
        <v>27</v>
      </c>
      <c r="G113" s="203"/>
      <c r="H113" s="204"/>
      <c r="I113" s="281">
        <f>I114</f>
        <v>239200000</v>
      </c>
      <c r="J113" s="281">
        <f t="shared" si="41"/>
        <v>6975000</v>
      </c>
      <c r="K113" s="281">
        <f t="shared" si="41"/>
        <v>29400000</v>
      </c>
      <c r="L113" s="281">
        <f t="shared" si="41"/>
        <v>23575000</v>
      </c>
      <c r="M113" s="281">
        <f t="shared" si="41"/>
        <v>11095000</v>
      </c>
      <c r="N113" s="281">
        <f t="shared" si="41"/>
        <v>20975000</v>
      </c>
      <c r="O113" s="281">
        <f t="shared" si="41"/>
        <v>11175000</v>
      </c>
      <c r="P113" s="281">
        <f t="shared" si="41"/>
        <v>12300000</v>
      </c>
      <c r="Q113" s="281">
        <f t="shared" si="41"/>
        <v>0</v>
      </c>
      <c r="R113" s="281">
        <f t="shared" si="41"/>
        <v>0</v>
      </c>
      <c r="S113" s="281">
        <f t="shared" si="41"/>
        <v>0</v>
      </c>
      <c r="T113" s="281">
        <f t="shared" si="41"/>
        <v>0</v>
      </c>
      <c r="U113" s="281">
        <f t="shared" si="41"/>
        <v>0</v>
      </c>
      <c r="V113" s="254">
        <f t="shared" si="34"/>
        <v>115495000</v>
      </c>
      <c r="W113" s="112">
        <f t="shared" si="35"/>
        <v>123705000</v>
      </c>
      <c r="X113" s="255">
        <f t="shared" si="37"/>
        <v>48.283862876254183</v>
      </c>
    </row>
    <row r="114" spans="1:24" s="218" customFormat="1" ht="22.5" customHeight="1" x14ac:dyDescent="0.2">
      <c r="A114" s="217"/>
      <c r="B114" s="181"/>
      <c r="C114" s="181"/>
      <c r="D114" s="226"/>
      <c r="E114" s="227"/>
      <c r="F114" s="209" t="s">
        <v>93</v>
      </c>
      <c r="G114" s="292"/>
      <c r="H114" s="270"/>
      <c r="I114" s="216">
        <f>SUM(I115:I117)</f>
        <v>239200000</v>
      </c>
      <c r="J114" s="216">
        <f t="shared" ref="J114:U114" si="42">SUM(J115:J117)</f>
        <v>6975000</v>
      </c>
      <c r="K114" s="216">
        <f t="shared" si="42"/>
        <v>29400000</v>
      </c>
      <c r="L114" s="216">
        <f t="shared" si="42"/>
        <v>23575000</v>
      </c>
      <c r="M114" s="216">
        <f t="shared" si="42"/>
        <v>11095000</v>
      </c>
      <c r="N114" s="216">
        <f t="shared" si="42"/>
        <v>20975000</v>
      </c>
      <c r="O114" s="216">
        <f>SUM(O115:O117)</f>
        <v>11175000</v>
      </c>
      <c r="P114" s="216">
        <f t="shared" si="42"/>
        <v>12300000</v>
      </c>
      <c r="Q114" s="216">
        <f t="shared" si="42"/>
        <v>0</v>
      </c>
      <c r="R114" s="216">
        <f t="shared" si="42"/>
        <v>0</v>
      </c>
      <c r="S114" s="216">
        <f t="shared" si="42"/>
        <v>0</v>
      </c>
      <c r="T114" s="216">
        <f t="shared" si="42"/>
        <v>0</v>
      </c>
      <c r="U114" s="216">
        <f t="shared" si="42"/>
        <v>0</v>
      </c>
      <c r="V114" s="240">
        <f t="shared" si="34"/>
        <v>115495000</v>
      </c>
      <c r="W114" s="51">
        <f t="shared" si="35"/>
        <v>123705000</v>
      </c>
      <c r="X114" s="241">
        <f t="shared" si="37"/>
        <v>48.283862876254183</v>
      </c>
    </row>
    <row r="115" spans="1:24" ht="22.5" customHeight="1" x14ac:dyDescent="0.2">
      <c r="B115" s="68"/>
      <c r="C115" s="68"/>
      <c r="D115" s="86"/>
      <c r="E115" s="228" t="s">
        <v>73</v>
      </c>
      <c r="F115" s="135" t="s">
        <v>35</v>
      </c>
      <c r="G115" s="290"/>
      <c r="H115" s="269"/>
      <c r="I115" s="173">
        <v>108000000</v>
      </c>
      <c r="J115" s="172">
        <v>0</v>
      </c>
      <c r="K115" s="172">
        <v>4500000</v>
      </c>
      <c r="L115" s="172">
        <v>5400000</v>
      </c>
      <c r="M115" s="172">
        <v>0</v>
      </c>
      <c r="N115" s="172">
        <v>7800000</v>
      </c>
      <c r="O115" s="172">
        <v>0</v>
      </c>
      <c r="P115" s="172">
        <v>0</v>
      </c>
      <c r="Q115" s="172"/>
      <c r="R115" s="172"/>
      <c r="S115" s="172"/>
      <c r="T115" s="172"/>
      <c r="U115" s="172"/>
      <c r="V115" s="240">
        <f t="shared" si="34"/>
        <v>17700000</v>
      </c>
      <c r="W115" s="51">
        <f t="shared" si="35"/>
        <v>90300000</v>
      </c>
      <c r="X115" s="241">
        <f t="shared" si="37"/>
        <v>16.388888888888889</v>
      </c>
    </row>
    <row r="116" spans="1:24" ht="21" customHeight="1" x14ac:dyDescent="0.2">
      <c r="B116" s="68"/>
      <c r="C116" s="68"/>
      <c r="D116" s="86"/>
      <c r="E116" s="228" t="s">
        <v>73</v>
      </c>
      <c r="F116" s="135" t="s">
        <v>36</v>
      </c>
      <c r="G116" s="290"/>
      <c r="H116" s="269"/>
      <c r="I116" s="173">
        <v>12000000</v>
      </c>
      <c r="J116" s="172">
        <v>5200000</v>
      </c>
      <c r="K116" s="172">
        <v>3200000</v>
      </c>
      <c r="L116" s="172">
        <v>3575000</v>
      </c>
      <c r="M116" s="172">
        <v>3175000</v>
      </c>
      <c r="N116" s="172">
        <v>2275000</v>
      </c>
      <c r="O116" s="172">
        <v>3975000</v>
      </c>
      <c r="P116" s="172">
        <v>2700000</v>
      </c>
      <c r="Q116" s="172">
        <v>0</v>
      </c>
      <c r="R116" s="172">
        <v>0</v>
      </c>
      <c r="S116" s="172">
        <v>0</v>
      </c>
      <c r="T116" s="172">
        <v>0</v>
      </c>
      <c r="U116" s="172">
        <v>0</v>
      </c>
      <c r="V116" s="240">
        <f t="shared" si="34"/>
        <v>24100000</v>
      </c>
      <c r="W116" s="51">
        <f t="shared" si="35"/>
        <v>-12100000</v>
      </c>
      <c r="X116" s="241">
        <f t="shared" si="37"/>
        <v>200.83333333333334</v>
      </c>
    </row>
    <row r="117" spans="1:24" ht="28.5" customHeight="1" x14ac:dyDescent="0.2">
      <c r="B117" s="67"/>
      <c r="C117" s="67"/>
      <c r="D117" s="39"/>
      <c r="E117" s="228" t="s">
        <v>73</v>
      </c>
      <c r="F117" s="135" t="s">
        <v>37</v>
      </c>
      <c r="G117" s="290"/>
      <c r="H117" s="269"/>
      <c r="I117" s="173">
        <v>119200000</v>
      </c>
      <c r="J117" s="173">
        <v>1775000</v>
      </c>
      <c r="K117" s="173">
        <v>21700000</v>
      </c>
      <c r="L117" s="172">
        <v>14600000</v>
      </c>
      <c r="M117" s="172">
        <v>7920000</v>
      </c>
      <c r="N117" s="172">
        <v>10900000</v>
      </c>
      <c r="O117" s="172">
        <v>7200000</v>
      </c>
      <c r="P117" s="172">
        <v>9600000</v>
      </c>
      <c r="Q117" s="172">
        <v>0</v>
      </c>
      <c r="R117" s="172">
        <v>0</v>
      </c>
      <c r="S117" s="172">
        <v>0</v>
      </c>
      <c r="T117" s="172">
        <v>0</v>
      </c>
      <c r="U117" s="172">
        <v>0</v>
      </c>
      <c r="V117" s="240">
        <f t="shared" si="34"/>
        <v>73695000</v>
      </c>
      <c r="W117" s="51">
        <f t="shared" si="35"/>
        <v>45505000</v>
      </c>
      <c r="X117" s="241">
        <f t="shared" si="37"/>
        <v>61.824664429530195</v>
      </c>
    </row>
    <row r="118" spans="1:24" ht="20.100000000000001" customHeight="1" thickBot="1" x14ac:dyDescent="0.25">
      <c r="B118" s="90"/>
      <c r="C118" s="90"/>
      <c r="D118" s="91"/>
      <c r="E118" s="134"/>
      <c r="F118" s="135"/>
      <c r="G118" s="293"/>
      <c r="H118" s="271"/>
      <c r="I118" s="280"/>
      <c r="J118" s="173"/>
      <c r="K118" s="173"/>
      <c r="L118" s="172">
        <v>0</v>
      </c>
      <c r="M118" s="172">
        <v>0</v>
      </c>
      <c r="N118" s="172">
        <v>0</v>
      </c>
      <c r="O118" s="172"/>
      <c r="P118" s="172">
        <v>0</v>
      </c>
      <c r="Q118" s="172">
        <v>0</v>
      </c>
      <c r="R118" s="172">
        <v>0</v>
      </c>
      <c r="S118" s="172">
        <v>0</v>
      </c>
      <c r="T118" s="172">
        <v>0</v>
      </c>
      <c r="U118" s="172">
        <v>0</v>
      </c>
      <c r="V118" s="240">
        <f t="shared" si="34"/>
        <v>0</v>
      </c>
      <c r="W118" s="51">
        <f t="shared" si="35"/>
        <v>0</v>
      </c>
      <c r="X118" s="241">
        <v>0</v>
      </c>
    </row>
    <row r="119" spans="1:24" s="159" customFormat="1" ht="24" customHeight="1" thickBot="1" x14ac:dyDescent="0.25">
      <c r="B119" s="81"/>
      <c r="C119" s="82"/>
      <c r="D119" s="92"/>
      <c r="E119" s="92"/>
      <c r="F119" s="298" t="s">
        <v>38</v>
      </c>
      <c r="G119" s="84"/>
      <c r="H119" s="85"/>
      <c r="I119" s="283">
        <f>I120</f>
        <v>1075000000</v>
      </c>
      <c r="J119" s="283">
        <f>J120</f>
        <v>58064000</v>
      </c>
      <c r="K119" s="283">
        <f t="shared" ref="K119:U120" si="43">K120</f>
        <v>50412000</v>
      </c>
      <c r="L119" s="283">
        <f t="shared" si="43"/>
        <v>37560000</v>
      </c>
      <c r="M119" s="283">
        <f t="shared" si="43"/>
        <v>67276000</v>
      </c>
      <c r="N119" s="283">
        <f t="shared" si="43"/>
        <v>65248000</v>
      </c>
      <c r="O119" s="283">
        <f t="shared" si="43"/>
        <v>32736000</v>
      </c>
      <c r="P119" s="283">
        <f t="shared" si="43"/>
        <v>35872000</v>
      </c>
      <c r="Q119" s="283">
        <f t="shared" si="43"/>
        <v>0</v>
      </c>
      <c r="R119" s="283">
        <f t="shared" si="43"/>
        <v>0</v>
      </c>
      <c r="S119" s="283">
        <f t="shared" si="43"/>
        <v>0</v>
      </c>
      <c r="T119" s="283">
        <f t="shared" si="43"/>
        <v>0</v>
      </c>
      <c r="U119" s="283">
        <f t="shared" si="43"/>
        <v>0</v>
      </c>
      <c r="V119" s="251">
        <f t="shared" si="34"/>
        <v>347168000</v>
      </c>
      <c r="W119" s="252">
        <f t="shared" si="35"/>
        <v>727832000</v>
      </c>
      <c r="X119" s="253">
        <f t="shared" si="37"/>
        <v>32.294697674418607</v>
      </c>
    </row>
    <row r="120" spans="1:24" s="3" customFormat="1" ht="20.100000000000001" customHeight="1" x14ac:dyDescent="0.2">
      <c r="B120" s="145"/>
      <c r="C120" s="145"/>
      <c r="D120" s="214"/>
      <c r="E120" s="215"/>
      <c r="F120" s="299" t="s">
        <v>27</v>
      </c>
      <c r="G120" s="294"/>
      <c r="H120" s="272"/>
      <c r="I120" s="281">
        <f>I121</f>
        <v>1075000000</v>
      </c>
      <c r="J120" s="281">
        <f>J121</f>
        <v>58064000</v>
      </c>
      <c r="K120" s="281">
        <f t="shared" si="43"/>
        <v>50412000</v>
      </c>
      <c r="L120" s="281">
        <f t="shared" si="43"/>
        <v>37560000</v>
      </c>
      <c r="M120" s="281">
        <f t="shared" si="43"/>
        <v>67276000</v>
      </c>
      <c r="N120" s="281">
        <f t="shared" si="43"/>
        <v>65248000</v>
      </c>
      <c r="O120" s="281">
        <f t="shared" si="43"/>
        <v>32736000</v>
      </c>
      <c r="P120" s="281">
        <f t="shared" si="43"/>
        <v>35872000</v>
      </c>
      <c r="Q120" s="281">
        <f t="shared" si="43"/>
        <v>0</v>
      </c>
      <c r="R120" s="281">
        <f t="shared" si="43"/>
        <v>0</v>
      </c>
      <c r="S120" s="281">
        <f t="shared" si="43"/>
        <v>0</v>
      </c>
      <c r="T120" s="281">
        <f t="shared" si="43"/>
        <v>0</v>
      </c>
      <c r="U120" s="281">
        <f t="shared" si="43"/>
        <v>0</v>
      </c>
      <c r="V120" s="254">
        <f t="shared" si="34"/>
        <v>347168000</v>
      </c>
      <c r="W120" s="112">
        <f t="shared" si="35"/>
        <v>727832000</v>
      </c>
      <c r="X120" s="255">
        <f t="shared" si="37"/>
        <v>32.294697674418607</v>
      </c>
    </row>
    <row r="121" spans="1:24" s="218" customFormat="1" ht="28.5" customHeight="1" x14ac:dyDescent="0.2">
      <c r="A121" s="217"/>
      <c r="B121" s="182"/>
      <c r="C121" s="182"/>
      <c r="D121" s="182"/>
      <c r="E121" s="183"/>
      <c r="F121" s="184" t="s">
        <v>109</v>
      </c>
      <c r="G121" s="184"/>
      <c r="H121" s="183"/>
      <c r="I121" s="189">
        <f>SUM(I122:I124)</f>
        <v>1075000000</v>
      </c>
      <c r="J121" s="189">
        <f t="shared" ref="J121:U121" si="44">SUM(J122:J124)</f>
        <v>58064000</v>
      </c>
      <c r="K121" s="189">
        <f t="shared" si="44"/>
        <v>50412000</v>
      </c>
      <c r="L121" s="189">
        <f t="shared" si="44"/>
        <v>37560000</v>
      </c>
      <c r="M121" s="189">
        <f t="shared" si="44"/>
        <v>67276000</v>
      </c>
      <c r="N121" s="189">
        <f t="shared" si="44"/>
        <v>65248000</v>
      </c>
      <c r="O121" s="189">
        <f t="shared" si="44"/>
        <v>32736000</v>
      </c>
      <c r="P121" s="189">
        <f t="shared" si="44"/>
        <v>35872000</v>
      </c>
      <c r="Q121" s="189">
        <f t="shared" si="44"/>
        <v>0</v>
      </c>
      <c r="R121" s="189">
        <f t="shared" si="44"/>
        <v>0</v>
      </c>
      <c r="S121" s="189">
        <f t="shared" si="44"/>
        <v>0</v>
      </c>
      <c r="T121" s="189">
        <f t="shared" si="44"/>
        <v>0</v>
      </c>
      <c r="U121" s="189">
        <f t="shared" si="44"/>
        <v>0</v>
      </c>
      <c r="V121" s="240">
        <f t="shared" si="34"/>
        <v>347168000</v>
      </c>
      <c r="W121" s="51">
        <f t="shared" si="35"/>
        <v>727832000</v>
      </c>
      <c r="X121" s="241">
        <f t="shared" si="37"/>
        <v>32.294697674418607</v>
      </c>
    </row>
    <row r="122" spans="1:24" ht="28.5" customHeight="1" x14ac:dyDescent="0.2">
      <c r="B122" s="67"/>
      <c r="C122" s="67"/>
      <c r="D122" s="39"/>
      <c r="E122" s="188" t="s">
        <v>73</v>
      </c>
      <c r="F122" s="135" t="s">
        <v>39</v>
      </c>
      <c r="G122" s="290"/>
      <c r="H122" s="269"/>
      <c r="I122" s="173">
        <v>400000000</v>
      </c>
      <c r="J122" s="173">
        <v>14672000</v>
      </c>
      <c r="K122" s="173">
        <v>37080000</v>
      </c>
      <c r="L122" s="172">
        <v>15692000</v>
      </c>
      <c r="M122" s="172">
        <v>36980000</v>
      </c>
      <c r="N122" s="172">
        <v>28656000</v>
      </c>
      <c r="O122" s="172">
        <v>5688000</v>
      </c>
      <c r="P122" s="172">
        <v>25552000</v>
      </c>
      <c r="Q122" s="172"/>
      <c r="R122" s="172"/>
      <c r="S122" s="172"/>
      <c r="T122" s="172"/>
      <c r="U122" s="172"/>
      <c r="V122" s="240">
        <f t="shared" si="34"/>
        <v>164320000</v>
      </c>
      <c r="W122" s="51">
        <f t="shared" si="35"/>
        <v>235680000</v>
      </c>
      <c r="X122" s="241">
        <f t="shared" si="37"/>
        <v>41.08</v>
      </c>
    </row>
    <row r="123" spans="1:24" ht="27.75" customHeight="1" x14ac:dyDescent="0.2">
      <c r="B123" s="67"/>
      <c r="C123" s="67"/>
      <c r="D123" s="39"/>
      <c r="E123" s="188" t="s">
        <v>73</v>
      </c>
      <c r="F123" s="135" t="s">
        <v>40</v>
      </c>
      <c r="G123" s="290"/>
      <c r="H123" s="269"/>
      <c r="I123" s="173">
        <v>600000000</v>
      </c>
      <c r="J123" s="173">
        <v>19792000</v>
      </c>
      <c r="K123" s="173">
        <v>8832000</v>
      </c>
      <c r="L123" s="172">
        <v>21168000</v>
      </c>
      <c r="M123" s="172">
        <v>28896000</v>
      </c>
      <c r="N123" s="172">
        <v>36192000</v>
      </c>
      <c r="O123" s="172">
        <v>26848000</v>
      </c>
      <c r="P123" s="172">
        <v>10320000</v>
      </c>
      <c r="Q123" s="172"/>
      <c r="R123" s="172"/>
      <c r="S123" s="172"/>
      <c r="T123" s="172"/>
      <c r="U123" s="172"/>
      <c r="V123" s="240">
        <f t="shared" si="34"/>
        <v>152048000</v>
      </c>
      <c r="W123" s="51">
        <f t="shared" si="35"/>
        <v>447952000</v>
      </c>
      <c r="X123" s="241">
        <f t="shared" si="37"/>
        <v>25.341333333333331</v>
      </c>
    </row>
    <row r="124" spans="1:24" ht="25.5" customHeight="1" thickBot="1" x14ac:dyDescent="0.25">
      <c r="B124" s="68"/>
      <c r="C124" s="68"/>
      <c r="D124" s="219"/>
      <c r="E124" s="188" t="s">
        <v>73</v>
      </c>
      <c r="F124" s="220" t="s">
        <v>110</v>
      </c>
      <c r="G124" s="287"/>
      <c r="H124" s="265"/>
      <c r="I124" s="89">
        <v>75000000</v>
      </c>
      <c r="J124" s="87">
        <v>23600000</v>
      </c>
      <c r="K124" s="87">
        <v>4500000</v>
      </c>
      <c r="L124" s="172">
        <v>700000</v>
      </c>
      <c r="M124" s="172">
        <v>1400000</v>
      </c>
      <c r="N124" s="172">
        <v>400000</v>
      </c>
      <c r="O124" s="172">
        <v>200000</v>
      </c>
      <c r="P124" s="172">
        <v>0</v>
      </c>
      <c r="Q124" s="172">
        <v>0</v>
      </c>
      <c r="R124" s="172">
        <v>0</v>
      </c>
      <c r="S124" s="172">
        <v>0</v>
      </c>
      <c r="T124" s="172">
        <v>0</v>
      </c>
      <c r="U124" s="172">
        <v>0</v>
      </c>
      <c r="V124" s="240">
        <f t="shared" si="34"/>
        <v>30800000</v>
      </c>
      <c r="W124" s="51">
        <f t="shared" si="35"/>
        <v>44200000</v>
      </c>
      <c r="X124" s="241">
        <f t="shared" si="37"/>
        <v>41.06666666666667</v>
      </c>
    </row>
    <row r="125" spans="1:24" s="159" customFormat="1" ht="20.25" customHeight="1" thickBot="1" x14ac:dyDescent="0.25">
      <c r="B125" s="81"/>
      <c r="C125" s="82"/>
      <c r="D125" s="83"/>
      <c r="E125" s="83"/>
      <c r="F125" s="298" t="s">
        <v>41</v>
      </c>
      <c r="G125" s="84"/>
      <c r="H125" s="85"/>
      <c r="I125" s="283">
        <f>I126</f>
        <v>343000000</v>
      </c>
      <c r="J125" s="283">
        <f t="shared" ref="J125:U127" si="45">J126</f>
        <v>0</v>
      </c>
      <c r="K125" s="283">
        <f t="shared" si="45"/>
        <v>0</v>
      </c>
      <c r="L125" s="283">
        <f t="shared" si="45"/>
        <v>0</v>
      </c>
      <c r="M125" s="283">
        <f t="shared" si="45"/>
        <v>0</v>
      </c>
      <c r="N125" s="283">
        <f t="shared" si="45"/>
        <v>0</v>
      </c>
      <c r="O125" s="283">
        <f t="shared" si="45"/>
        <v>2550000</v>
      </c>
      <c r="P125" s="283">
        <f t="shared" si="45"/>
        <v>5100000</v>
      </c>
      <c r="Q125" s="283">
        <f t="shared" si="45"/>
        <v>0</v>
      </c>
      <c r="R125" s="283">
        <f t="shared" si="45"/>
        <v>0</v>
      </c>
      <c r="S125" s="283">
        <f t="shared" si="45"/>
        <v>0</v>
      </c>
      <c r="T125" s="283">
        <f t="shared" si="45"/>
        <v>0</v>
      </c>
      <c r="U125" s="283">
        <f t="shared" si="45"/>
        <v>0</v>
      </c>
      <c r="V125" s="251">
        <f t="shared" si="34"/>
        <v>7650000</v>
      </c>
      <c r="W125" s="252">
        <f t="shared" si="35"/>
        <v>335350000</v>
      </c>
      <c r="X125" s="253">
        <f t="shared" si="37"/>
        <v>2.230320699708455</v>
      </c>
    </row>
    <row r="126" spans="1:24" s="3" customFormat="1" ht="20.100000000000001" customHeight="1" x14ac:dyDescent="0.2">
      <c r="B126" s="149"/>
      <c r="C126" s="111"/>
      <c r="D126" s="144"/>
      <c r="E126" s="144"/>
      <c r="F126" s="299" t="s">
        <v>27</v>
      </c>
      <c r="G126" s="150"/>
      <c r="H126" s="151"/>
      <c r="I126" s="281">
        <f>I127</f>
        <v>343000000</v>
      </c>
      <c r="J126" s="281">
        <f t="shared" si="45"/>
        <v>0</v>
      </c>
      <c r="K126" s="281">
        <f t="shared" si="45"/>
        <v>0</v>
      </c>
      <c r="L126" s="281">
        <f t="shared" si="45"/>
        <v>0</v>
      </c>
      <c r="M126" s="281">
        <f t="shared" si="45"/>
        <v>0</v>
      </c>
      <c r="N126" s="281">
        <f t="shared" si="45"/>
        <v>0</v>
      </c>
      <c r="O126" s="281">
        <f t="shared" si="45"/>
        <v>2550000</v>
      </c>
      <c r="P126" s="281">
        <f t="shared" si="45"/>
        <v>5100000</v>
      </c>
      <c r="Q126" s="281">
        <f t="shared" si="45"/>
        <v>0</v>
      </c>
      <c r="R126" s="281">
        <f t="shared" si="45"/>
        <v>0</v>
      </c>
      <c r="S126" s="281">
        <f t="shared" si="45"/>
        <v>0</v>
      </c>
      <c r="T126" s="281">
        <f t="shared" si="45"/>
        <v>0</v>
      </c>
      <c r="U126" s="281">
        <f t="shared" si="45"/>
        <v>0</v>
      </c>
      <c r="V126" s="254">
        <f t="shared" si="34"/>
        <v>7650000</v>
      </c>
      <c r="W126" s="112">
        <f t="shared" si="35"/>
        <v>335350000</v>
      </c>
      <c r="X126" s="255">
        <f t="shared" si="37"/>
        <v>2.230320699708455</v>
      </c>
    </row>
    <row r="127" spans="1:24" s="199" customFormat="1" ht="20.100000000000001" customHeight="1" x14ac:dyDescent="0.2">
      <c r="A127" s="198"/>
      <c r="B127" s="153"/>
      <c r="C127" s="154"/>
      <c r="D127" s="155"/>
      <c r="E127" s="155"/>
      <c r="F127" s="209" t="s">
        <v>90</v>
      </c>
      <c r="G127" s="156"/>
      <c r="H127" s="157"/>
      <c r="I127" s="216">
        <f>I128</f>
        <v>343000000</v>
      </c>
      <c r="J127" s="216">
        <f t="shared" si="45"/>
        <v>0</v>
      </c>
      <c r="K127" s="216">
        <f t="shared" si="45"/>
        <v>0</v>
      </c>
      <c r="L127" s="216">
        <f t="shared" si="45"/>
        <v>0</v>
      </c>
      <c r="M127" s="216">
        <f t="shared" si="45"/>
        <v>0</v>
      </c>
      <c r="N127" s="216">
        <f t="shared" si="45"/>
        <v>0</v>
      </c>
      <c r="O127" s="216">
        <f t="shared" si="45"/>
        <v>2550000</v>
      </c>
      <c r="P127" s="216">
        <f t="shared" si="45"/>
        <v>5100000</v>
      </c>
      <c r="Q127" s="216">
        <f t="shared" si="45"/>
        <v>0</v>
      </c>
      <c r="R127" s="216">
        <f t="shared" si="45"/>
        <v>0</v>
      </c>
      <c r="S127" s="216">
        <f t="shared" si="45"/>
        <v>0</v>
      </c>
      <c r="T127" s="216">
        <f t="shared" si="45"/>
        <v>0</v>
      </c>
      <c r="U127" s="216">
        <f t="shared" si="45"/>
        <v>0</v>
      </c>
      <c r="V127" s="240">
        <f t="shared" ref="V127:V146" si="46">SUM(J127:U127)</f>
        <v>7650000</v>
      </c>
      <c r="W127" s="51">
        <f t="shared" ref="W127:W146" si="47">I127-V127</f>
        <v>335350000</v>
      </c>
      <c r="X127" s="241">
        <f t="shared" si="37"/>
        <v>2.230320699708455</v>
      </c>
    </row>
    <row r="128" spans="1:24" ht="29.25" customHeight="1" x14ac:dyDescent="0.2">
      <c r="B128" s="73"/>
      <c r="C128" s="50"/>
      <c r="D128" s="60"/>
      <c r="E128" s="197" t="s">
        <v>73</v>
      </c>
      <c r="F128" s="135" t="s">
        <v>106</v>
      </c>
      <c r="G128" s="74"/>
      <c r="H128" s="75"/>
      <c r="I128" s="173">
        <v>343000000</v>
      </c>
      <c r="J128" s="172"/>
      <c r="K128" s="172"/>
      <c r="L128" s="172"/>
      <c r="M128" s="172"/>
      <c r="N128" s="172"/>
      <c r="O128" s="172">
        <v>2550000</v>
      </c>
      <c r="P128" s="172">
        <v>5100000</v>
      </c>
      <c r="Q128" s="172"/>
      <c r="R128" s="172"/>
      <c r="S128" s="172"/>
      <c r="T128" s="172"/>
      <c r="U128" s="172"/>
      <c r="V128" s="240">
        <f t="shared" si="46"/>
        <v>7650000</v>
      </c>
      <c r="W128" s="51">
        <f t="shared" si="47"/>
        <v>335350000</v>
      </c>
      <c r="X128" s="241">
        <f t="shared" si="37"/>
        <v>2.230320699708455</v>
      </c>
    </row>
    <row r="129" spans="1:25" ht="20.100000000000001" customHeight="1" thickBot="1" x14ac:dyDescent="0.25">
      <c r="B129" s="44"/>
      <c r="C129" s="45"/>
      <c r="D129" s="61"/>
      <c r="E129" s="61"/>
      <c r="F129" s="135"/>
      <c r="G129" s="47"/>
      <c r="H129" s="48"/>
      <c r="I129" s="280"/>
      <c r="J129" s="172"/>
      <c r="K129" s="172"/>
      <c r="L129" s="172">
        <v>0</v>
      </c>
      <c r="M129" s="172">
        <v>0</v>
      </c>
      <c r="N129" s="172">
        <v>0</v>
      </c>
      <c r="O129" s="172">
        <v>0</v>
      </c>
      <c r="P129" s="172">
        <v>0</v>
      </c>
      <c r="Q129" s="172">
        <v>0</v>
      </c>
      <c r="R129" s="172">
        <v>0</v>
      </c>
      <c r="S129" s="172">
        <v>0</v>
      </c>
      <c r="T129" s="172">
        <v>0</v>
      </c>
      <c r="U129" s="172">
        <v>0</v>
      </c>
      <c r="V129" s="240">
        <f t="shared" si="46"/>
        <v>0</v>
      </c>
      <c r="W129" s="51">
        <f t="shared" si="47"/>
        <v>0</v>
      </c>
      <c r="X129" s="241">
        <v>0</v>
      </c>
    </row>
    <row r="130" spans="1:25" s="159" customFormat="1" ht="24" customHeight="1" thickBot="1" x14ac:dyDescent="0.25">
      <c r="B130" s="81"/>
      <c r="C130" s="82"/>
      <c r="D130" s="83"/>
      <c r="E130" s="83"/>
      <c r="F130" s="298" t="s">
        <v>42</v>
      </c>
      <c r="G130" s="84"/>
      <c r="H130" s="85"/>
      <c r="I130" s="284">
        <f>I131</f>
        <v>164345000</v>
      </c>
      <c r="J130" s="284">
        <f t="shared" ref="J130:U131" si="48">J131</f>
        <v>13320000</v>
      </c>
      <c r="K130" s="284">
        <f t="shared" si="48"/>
        <v>11160000</v>
      </c>
      <c r="L130" s="284">
        <f t="shared" si="48"/>
        <v>12000000</v>
      </c>
      <c r="M130" s="284">
        <f t="shared" si="48"/>
        <v>10740000</v>
      </c>
      <c r="N130" s="284">
        <f t="shared" si="48"/>
        <v>13140000</v>
      </c>
      <c r="O130" s="284">
        <f t="shared" si="48"/>
        <v>9420000</v>
      </c>
      <c r="P130" s="284">
        <f t="shared" si="48"/>
        <v>21840000</v>
      </c>
      <c r="Q130" s="284">
        <f t="shared" si="48"/>
        <v>12900000</v>
      </c>
      <c r="R130" s="284">
        <f t="shared" si="48"/>
        <v>0</v>
      </c>
      <c r="S130" s="284">
        <f t="shared" si="48"/>
        <v>0</v>
      </c>
      <c r="T130" s="284">
        <f t="shared" si="48"/>
        <v>0</v>
      </c>
      <c r="U130" s="284">
        <f t="shared" si="48"/>
        <v>0</v>
      </c>
      <c r="V130" s="251">
        <f t="shared" si="46"/>
        <v>104520000</v>
      </c>
      <c r="W130" s="252">
        <f t="shared" si="47"/>
        <v>59825000</v>
      </c>
      <c r="X130" s="253">
        <f t="shared" ref="X130:X145" si="49">V130/I130*100</f>
        <v>63.597919011834861</v>
      </c>
    </row>
    <row r="131" spans="1:25" s="3" customFormat="1" ht="21" customHeight="1" x14ac:dyDescent="0.2">
      <c r="B131" s="149"/>
      <c r="C131" s="111"/>
      <c r="D131" s="144"/>
      <c r="E131" s="144"/>
      <c r="F131" s="299" t="s">
        <v>27</v>
      </c>
      <c r="G131" s="150"/>
      <c r="H131" s="151"/>
      <c r="I131" s="281">
        <f>I132</f>
        <v>164345000</v>
      </c>
      <c r="J131" s="281">
        <f t="shared" si="48"/>
        <v>13320000</v>
      </c>
      <c r="K131" s="281">
        <f t="shared" si="48"/>
        <v>11160000</v>
      </c>
      <c r="L131" s="281">
        <f t="shared" si="48"/>
        <v>12000000</v>
      </c>
      <c r="M131" s="281">
        <f t="shared" si="48"/>
        <v>10740000</v>
      </c>
      <c r="N131" s="281">
        <f t="shared" si="48"/>
        <v>13140000</v>
      </c>
      <c r="O131" s="281">
        <f t="shared" si="48"/>
        <v>9420000</v>
      </c>
      <c r="P131" s="281">
        <f t="shared" si="48"/>
        <v>21840000</v>
      </c>
      <c r="Q131" s="281">
        <f t="shared" si="48"/>
        <v>12900000</v>
      </c>
      <c r="R131" s="281">
        <f t="shared" si="48"/>
        <v>0</v>
      </c>
      <c r="S131" s="281">
        <f t="shared" si="48"/>
        <v>0</v>
      </c>
      <c r="T131" s="281">
        <f t="shared" si="48"/>
        <v>0</v>
      </c>
      <c r="U131" s="281">
        <f t="shared" si="48"/>
        <v>0</v>
      </c>
      <c r="V131" s="254">
        <f t="shared" si="46"/>
        <v>104520000</v>
      </c>
      <c r="W131" s="112">
        <f t="shared" si="47"/>
        <v>59825000</v>
      </c>
      <c r="X131" s="255">
        <f t="shared" si="49"/>
        <v>63.597919011834861</v>
      </c>
    </row>
    <row r="132" spans="1:25" s="218" customFormat="1" ht="21" customHeight="1" x14ac:dyDescent="0.2">
      <c r="A132" s="217"/>
      <c r="F132" s="184" t="s">
        <v>93</v>
      </c>
      <c r="I132" s="189">
        <f>SUM(I133)</f>
        <v>164345000</v>
      </c>
      <c r="J132" s="189">
        <f t="shared" ref="J132:U132" si="50">SUM(J133)</f>
        <v>13320000</v>
      </c>
      <c r="K132" s="189">
        <f t="shared" si="50"/>
        <v>11160000</v>
      </c>
      <c r="L132" s="189">
        <f t="shared" si="50"/>
        <v>12000000</v>
      </c>
      <c r="M132" s="189">
        <f t="shared" si="50"/>
        <v>10740000</v>
      </c>
      <c r="N132" s="189">
        <f t="shared" si="50"/>
        <v>13140000</v>
      </c>
      <c r="O132" s="189">
        <f t="shared" si="50"/>
        <v>9420000</v>
      </c>
      <c r="P132" s="189">
        <f t="shared" si="50"/>
        <v>21840000</v>
      </c>
      <c r="Q132" s="189">
        <f t="shared" si="50"/>
        <v>12900000</v>
      </c>
      <c r="R132" s="189">
        <f t="shared" si="50"/>
        <v>0</v>
      </c>
      <c r="S132" s="189">
        <f t="shared" si="50"/>
        <v>0</v>
      </c>
      <c r="T132" s="189">
        <f t="shared" si="50"/>
        <v>0</v>
      </c>
      <c r="U132" s="189">
        <f t="shared" si="50"/>
        <v>0</v>
      </c>
      <c r="V132" s="240">
        <f t="shared" si="46"/>
        <v>104520000</v>
      </c>
      <c r="W132" s="51">
        <f t="shared" si="47"/>
        <v>59825000</v>
      </c>
      <c r="X132" s="241">
        <f t="shared" si="49"/>
        <v>63.597919011834861</v>
      </c>
    </row>
    <row r="133" spans="1:25" ht="21" customHeight="1" x14ac:dyDescent="0.2">
      <c r="B133" s="76"/>
      <c r="C133" s="77"/>
      <c r="D133" s="54"/>
      <c r="E133" s="125" t="s">
        <v>73</v>
      </c>
      <c r="F133" s="135" t="s">
        <v>69</v>
      </c>
      <c r="G133" s="79"/>
      <c r="H133" s="80"/>
      <c r="I133" s="173">
        <v>164345000</v>
      </c>
      <c r="J133" s="172">
        <v>13320000</v>
      </c>
      <c r="K133" s="172">
        <v>11160000</v>
      </c>
      <c r="L133" s="172">
        <v>12000000</v>
      </c>
      <c r="M133" s="172">
        <v>10740000</v>
      </c>
      <c r="N133" s="172">
        <v>13140000</v>
      </c>
      <c r="O133" s="172">
        <v>9420000</v>
      </c>
      <c r="P133" s="172">
        <v>21840000</v>
      </c>
      <c r="Q133" s="172">
        <v>12900000</v>
      </c>
      <c r="R133" s="172"/>
      <c r="S133" s="172"/>
      <c r="T133" s="172"/>
      <c r="U133" s="172"/>
      <c r="V133" s="240">
        <f t="shared" si="46"/>
        <v>104520000</v>
      </c>
      <c r="W133" s="51">
        <f t="shared" si="47"/>
        <v>59825000</v>
      </c>
      <c r="X133" s="241">
        <f t="shared" si="49"/>
        <v>63.597919011834861</v>
      </c>
    </row>
    <row r="134" spans="1:25" s="178" customFormat="1" ht="20.100000000000001" customHeight="1" x14ac:dyDescent="0.2">
      <c r="A134" s="177"/>
      <c r="E134" s="179"/>
      <c r="F134" s="180"/>
      <c r="G134" s="180"/>
      <c r="H134" s="179"/>
      <c r="J134" s="172"/>
      <c r="K134" s="172"/>
      <c r="L134" s="172">
        <v>0</v>
      </c>
      <c r="M134" s="172">
        <v>0</v>
      </c>
      <c r="N134" s="172">
        <v>0</v>
      </c>
      <c r="O134" s="172">
        <v>0</v>
      </c>
      <c r="P134" s="172">
        <v>0</v>
      </c>
      <c r="Q134" s="172">
        <v>0</v>
      </c>
      <c r="R134" s="172">
        <v>0</v>
      </c>
      <c r="S134" s="172">
        <v>0</v>
      </c>
      <c r="T134" s="172">
        <v>0</v>
      </c>
      <c r="U134" s="172">
        <v>0</v>
      </c>
      <c r="V134" s="240">
        <f t="shared" si="46"/>
        <v>0</v>
      </c>
      <c r="W134" s="51">
        <f t="shared" si="47"/>
        <v>0</v>
      </c>
      <c r="X134" s="241">
        <v>0</v>
      </c>
      <c r="Y134" s="180"/>
    </row>
    <row r="135" spans="1:25" s="159" customFormat="1" ht="26.25" customHeight="1" thickBot="1" x14ac:dyDescent="0.25">
      <c r="B135" s="221"/>
      <c r="C135" s="222"/>
      <c r="D135" s="223"/>
      <c r="E135" s="223"/>
      <c r="F135" s="298" t="s">
        <v>43</v>
      </c>
      <c r="G135" s="224"/>
      <c r="H135" s="222"/>
      <c r="I135" s="285">
        <f>I136</f>
        <v>3750000000</v>
      </c>
      <c r="J135" s="285">
        <f t="shared" ref="J135:U135" si="51">J136</f>
        <v>3510000</v>
      </c>
      <c r="K135" s="285">
        <f t="shared" si="51"/>
        <v>2482000</v>
      </c>
      <c r="L135" s="285">
        <f t="shared" si="51"/>
        <v>59002000</v>
      </c>
      <c r="M135" s="285">
        <f t="shared" si="51"/>
        <v>136243000</v>
      </c>
      <c r="N135" s="285">
        <f t="shared" si="51"/>
        <v>25971000</v>
      </c>
      <c r="O135" s="285">
        <f t="shared" si="51"/>
        <v>29616000</v>
      </c>
      <c r="P135" s="285">
        <f t="shared" si="51"/>
        <v>176472000</v>
      </c>
      <c r="Q135" s="285">
        <f t="shared" si="51"/>
        <v>0</v>
      </c>
      <c r="R135" s="285">
        <f t="shared" si="51"/>
        <v>0</v>
      </c>
      <c r="S135" s="285">
        <f t="shared" si="51"/>
        <v>0</v>
      </c>
      <c r="T135" s="285">
        <f t="shared" si="51"/>
        <v>0</v>
      </c>
      <c r="U135" s="285">
        <f t="shared" si="51"/>
        <v>0</v>
      </c>
      <c r="V135" s="251">
        <f t="shared" si="46"/>
        <v>433296000</v>
      </c>
      <c r="W135" s="252">
        <f t="shared" si="47"/>
        <v>3316704000</v>
      </c>
      <c r="X135" s="253">
        <f t="shared" si="49"/>
        <v>11.55456</v>
      </c>
    </row>
    <row r="136" spans="1:25" s="3" customFormat="1" ht="20.100000000000001" customHeight="1" x14ac:dyDescent="0.2">
      <c r="B136" s="149"/>
      <c r="C136" s="111"/>
      <c r="D136" s="144"/>
      <c r="E136" s="144"/>
      <c r="F136" s="299" t="s">
        <v>27</v>
      </c>
      <c r="G136" s="150"/>
      <c r="H136" s="151"/>
      <c r="I136" s="281">
        <f t="shared" ref="I136:U136" si="52">I137+I139</f>
        <v>3750000000</v>
      </c>
      <c r="J136" s="281">
        <f t="shared" si="52"/>
        <v>3510000</v>
      </c>
      <c r="K136" s="281">
        <f t="shared" si="52"/>
        <v>2482000</v>
      </c>
      <c r="L136" s="281">
        <f t="shared" si="52"/>
        <v>59002000</v>
      </c>
      <c r="M136" s="281">
        <f t="shared" si="52"/>
        <v>136243000</v>
      </c>
      <c r="N136" s="281">
        <f t="shared" si="52"/>
        <v>25971000</v>
      </c>
      <c r="O136" s="281">
        <f t="shared" si="52"/>
        <v>29616000</v>
      </c>
      <c r="P136" s="281">
        <f t="shared" si="52"/>
        <v>176472000</v>
      </c>
      <c r="Q136" s="281">
        <f t="shared" si="52"/>
        <v>0</v>
      </c>
      <c r="R136" s="281">
        <f t="shared" si="52"/>
        <v>0</v>
      </c>
      <c r="S136" s="281">
        <f t="shared" si="52"/>
        <v>0</v>
      </c>
      <c r="T136" s="281">
        <f t="shared" si="52"/>
        <v>0</v>
      </c>
      <c r="U136" s="281">
        <f t="shared" si="52"/>
        <v>0</v>
      </c>
      <c r="V136" s="254">
        <f t="shared" si="46"/>
        <v>433296000</v>
      </c>
      <c r="W136" s="112">
        <f t="shared" si="47"/>
        <v>3316704000</v>
      </c>
      <c r="X136" s="255">
        <f t="shared" si="49"/>
        <v>11.55456</v>
      </c>
    </row>
    <row r="137" spans="1:25" s="165" customFormat="1" ht="20.100000000000001" customHeight="1" x14ac:dyDescent="0.2">
      <c r="A137" s="152"/>
      <c r="B137" s="160"/>
      <c r="C137" s="161"/>
      <c r="D137" s="162"/>
      <c r="E137" s="162"/>
      <c r="F137" s="209" t="s">
        <v>109</v>
      </c>
      <c r="G137" s="163"/>
      <c r="H137" s="164"/>
      <c r="I137" s="216">
        <f t="shared" ref="I137:U137" si="53">SUM(I138:I138)</f>
        <v>250000000</v>
      </c>
      <c r="J137" s="216">
        <f t="shared" si="53"/>
        <v>3510000</v>
      </c>
      <c r="K137" s="216">
        <f t="shared" si="53"/>
        <v>1500000</v>
      </c>
      <c r="L137" s="216">
        <f t="shared" si="53"/>
        <v>920000</v>
      </c>
      <c r="M137" s="216">
        <f t="shared" si="53"/>
        <v>0</v>
      </c>
      <c r="N137" s="216">
        <f t="shared" si="53"/>
        <v>0</v>
      </c>
      <c r="O137" s="216">
        <f t="shared" si="53"/>
        <v>4100000</v>
      </c>
      <c r="P137" s="216">
        <f t="shared" si="53"/>
        <v>35420000</v>
      </c>
      <c r="Q137" s="216">
        <f t="shared" si="53"/>
        <v>0</v>
      </c>
      <c r="R137" s="216">
        <f t="shared" si="53"/>
        <v>0</v>
      </c>
      <c r="S137" s="216">
        <f t="shared" si="53"/>
        <v>0</v>
      </c>
      <c r="T137" s="216">
        <f t="shared" si="53"/>
        <v>0</v>
      </c>
      <c r="U137" s="216">
        <f t="shared" si="53"/>
        <v>0</v>
      </c>
      <c r="V137" s="240">
        <f t="shared" si="46"/>
        <v>45450000</v>
      </c>
      <c r="W137" s="51">
        <f t="shared" si="47"/>
        <v>204550000</v>
      </c>
      <c r="X137" s="241">
        <f t="shared" si="49"/>
        <v>18.18</v>
      </c>
    </row>
    <row r="138" spans="1:25" ht="20.25" customHeight="1" x14ac:dyDescent="0.2">
      <c r="B138" s="76"/>
      <c r="C138" s="77"/>
      <c r="D138" s="54"/>
      <c r="E138" s="125" t="s">
        <v>73</v>
      </c>
      <c r="F138" s="135" t="s">
        <v>133</v>
      </c>
      <c r="G138" s="79"/>
      <c r="H138" s="80"/>
      <c r="I138" s="173">
        <v>250000000</v>
      </c>
      <c r="J138" s="173">
        <v>3510000</v>
      </c>
      <c r="K138" s="173">
        <v>1500000</v>
      </c>
      <c r="L138" s="173">
        <v>920000</v>
      </c>
      <c r="M138" s="173">
        <v>0</v>
      </c>
      <c r="N138" s="173">
        <v>0</v>
      </c>
      <c r="O138" s="173">
        <v>4100000</v>
      </c>
      <c r="P138" s="173">
        <v>35420000</v>
      </c>
      <c r="Q138" s="173"/>
      <c r="R138" s="173"/>
      <c r="S138" s="173"/>
      <c r="T138" s="173"/>
      <c r="U138" s="173"/>
      <c r="V138" s="240">
        <f t="shared" si="46"/>
        <v>45450000</v>
      </c>
      <c r="W138" s="51">
        <f t="shared" si="47"/>
        <v>204550000</v>
      </c>
      <c r="X138" s="241">
        <f t="shared" si="49"/>
        <v>18.18</v>
      </c>
    </row>
    <row r="139" spans="1:25" s="165" customFormat="1" ht="20.100000000000001" customHeight="1" x14ac:dyDescent="0.2">
      <c r="A139" s="152"/>
      <c r="B139" s="166"/>
      <c r="C139" s="167"/>
      <c r="D139" s="168"/>
      <c r="E139" s="168"/>
      <c r="F139" s="209" t="s">
        <v>93</v>
      </c>
      <c r="G139" s="169"/>
      <c r="H139" s="170"/>
      <c r="I139" s="216">
        <f>I140</f>
        <v>3500000000</v>
      </c>
      <c r="J139" s="216">
        <f t="shared" ref="J139:U139" si="54">J140</f>
        <v>0</v>
      </c>
      <c r="K139" s="216">
        <f t="shared" si="54"/>
        <v>982000</v>
      </c>
      <c r="L139" s="216">
        <f t="shared" si="54"/>
        <v>58082000</v>
      </c>
      <c r="M139" s="216">
        <f t="shared" si="54"/>
        <v>136243000</v>
      </c>
      <c r="N139" s="216">
        <f t="shared" si="54"/>
        <v>25971000</v>
      </c>
      <c r="O139" s="216">
        <f t="shared" si="54"/>
        <v>25516000</v>
      </c>
      <c r="P139" s="216">
        <f t="shared" si="54"/>
        <v>141052000</v>
      </c>
      <c r="Q139" s="216">
        <f t="shared" si="54"/>
        <v>0</v>
      </c>
      <c r="R139" s="216">
        <f t="shared" si="54"/>
        <v>0</v>
      </c>
      <c r="S139" s="216">
        <f t="shared" si="54"/>
        <v>0</v>
      </c>
      <c r="T139" s="216">
        <f t="shared" si="54"/>
        <v>0</v>
      </c>
      <c r="U139" s="216">
        <f t="shared" si="54"/>
        <v>0</v>
      </c>
      <c r="V139" s="240">
        <f t="shared" si="46"/>
        <v>387846000</v>
      </c>
      <c r="W139" s="51">
        <f t="shared" si="47"/>
        <v>3112154000</v>
      </c>
      <c r="X139" s="241">
        <f t="shared" si="49"/>
        <v>11.081314285714287</v>
      </c>
    </row>
    <row r="140" spans="1:25" ht="20.100000000000001" customHeight="1" x14ac:dyDescent="0.2">
      <c r="B140" s="76"/>
      <c r="C140" s="77"/>
      <c r="D140" s="54"/>
      <c r="E140" s="125" t="s">
        <v>73</v>
      </c>
      <c r="F140" s="187" t="s">
        <v>111</v>
      </c>
      <c r="G140" s="71"/>
      <c r="H140" s="72"/>
      <c r="I140" s="173">
        <v>3500000000</v>
      </c>
      <c r="J140" s="173">
        <v>0</v>
      </c>
      <c r="K140" s="173">
        <v>982000</v>
      </c>
      <c r="L140" s="173">
        <v>58082000</v>
      </c>
      <c r="M140" s="173">
        <v>136243000</v>
      </c>
      <c r="N140" s="173">
        <v>25971000</v>
      </c>
      <c r="O140" s="173">
        <v>25516000</v>
      </c>
      <c r="P140" s="173">
        <v>141052000</v>
      </c>
      <c r="Q140" s="173"/>
      <c r="R140" s="173"/>
      <c r="S140" s="173"/>
      <c r="T140" s="173"/>
      <c r="U140" s="173"/>
      <c r="V140" s="240">
        <f t="shared" si="46"/>
        <v>387846000</v>
      </c>
      <c r="W140" s="51">
        <f t="shared" si="47"/>
        <v>3112154000</v>
      </c>
      <c r="X140" s="241">
        <f t="shared" si="49"/>
        <v>11.081314285714287</v>
      </c>
    </row>
    <row r="141" spans="1:25" ht="20.100000000000001" customHeight="1" thickBot="1" x14ac:dyDescent="0.25">
      <c r="B141" s="76"/>
      <c r="C141" s="77"/>
      <c r="D141" s="54"/>
      <c r="E141" s="125"/>
      <c r="F141" s="180"/>
      <c r="G141" s="171"/>
      <c r="H141" s="273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240">
        <f t="shared" si="46"/>
        <v>0</v>
      </c>
      <c r="W141" s="51">
        <f t="shared" si="47"/>
        <v>0</v>
      </c>
      <c r="X141" s="241">
        <v>0</v>
      </c>
    </row>
    <row r="142" spans="1:25" ht="20.100000000000001" customHeight="1" thickBot="1" x14ac:dyDescent="0.25">
      <c r="B142" s="81"/>
      <c r="C142" s="82"/>
      <c r="D142" s="83"/>
      <c r="E142" s="83"/>
      <c r="F142" s="298" t="s">
        <v>44</v>
      </c>
      <c r="G142" s="88"/>
      <c r="H142" s="82"/>
      <c r="I142" s="285">
        <f>I143</f>
        <v>2202790000</v>
      </c>
      <c r="J142" s="285">
        <f t="shared" ref="J142:U142" si="55">J143</f>
        <v>281514912</v>
      </c>
      <c r="K142" s="285">
        <f t="shared" si="55"/>
        <v>117901130</v>
      </c>
      <c r="L142" s="285">
        <f t="shared" si="55"/>
        <v>62137327</v>
      </c>
      <c r="M142" s="285">
        <f t="shared" si="55"/>
        <v>26987075</v>
      </c>
      <c r="N142" s="285">
        <f t="shared" si="55"/>
        <v>72889326</v>
      </c>
      <c r="O142" s="285">
        <f t="shared" si="55"/>
        <v>8262676</v>
      </c>
      <c r="P142" s="285">
        <f t="shared" si="55"/>
        <v>0</v>
      </c>
      <c r="Q142" s="285">
        <f t="shared" si="55"/>
        <v>0</v>
      </c>
      <c r="R142" s="285">
        <f t="shared" si="55"/>
        <v>0</v>
      </c>
      <c r="S142" s="285">
        <f t="shared" si="55"/>
        <v>0</v>
      </c>
      <c r="T142" s="285">
        <f t="shared" si="55"/>
        <v>0</v>
      </c>
      <c r="U142" s="285">
        <f t="shared" si="55"/>
        <v>0</v>
      </c>
      <c r="V142" s="251">
        <f t="shared" si="46"/>
        <v>569692446</v>
      </c>
      <c r="W142" s="252">
        <f t="shared" si="47"/>
        <v>1633097554</v>
      </c>
      <c r="X142" s="253">
        <f t="shared" si="49"/>
        <v>25.86231306661098</v>
      </c>
    </row>
    <row r="143" spans="1:25" s="3" customFormat="1" ht="20.100000000000001" customHeight="1" x14ac:dyDescent="0.2">
      <c r="B143" s="149"/>
      <c r="C143" s="111"/>
      <c r="D143" s="144"/>
      <c r="E143" s="144"/>
      <c r="F143" s="299" t="s">
        <v>28</v>
      </c>
      <c r="G143" s="150"/>
      <c r="H143" s="151"/>
      <c r="I143" s="281">
        <f t="shared" ref="I143:U143" si="56">SUM(I145:I146)</f>
        <v>2202790000</v>
      </c>
      <c r="J143" s="281">
        <f t="shared" si="56"/>
        <v>281514912</v>
      </c>
      <c r="K143" s="281">
        <f t="shared" si="56"/>
        <v>117901130</v>
      </c>
      <c r="L143" s="281">
        <f t="shared" si="56"/>
        <v>62137327</v>
      </c>
      <c r="M143" s="281">
        <f t="shared" si="56"/>
        <v>26987075</v>
      </c>
      <c r="N143" s="281">
        <f t="shared" si="56"/>
        <v>72889326</v>
      </c>
      <c r="O143" s="281">
        <f t="shared" si="56"/>
        <v>8262676</v>
      </c>
      <c r="P143" s="281">
        <f t="shared" si="56"/>
        <v>0</v>
      </c>
      <c r="Q143" s="281">
        <f t="shared" si="56"/>
        <v>0</v>
      </c>
      <c r="R143" s="281">
        <f t="shared" si="56"/>
        <v>0</v>
      </c>
      <c r="S143" s="281">
        <f t="shared" si="56"/>
        <v>0</v>
      </c>
      <c r="T143" s="281">
        <f t="shared" si="56"/>
        <v>0</v>
      </c>
      <c r="U143" s="281">
        <f t="shared" si="56"/>
        <v>0</v>
      </c>
      <c r="V143" s="254">
        <f t="shared" si="46"/>
        <v>569692446</v>
      </c>
      <c r="W143" s="112">
        <f t="shared" si="47"/>
        <v>1633097554</v>
      </c>
      <c r="X143" s="255">
        <f t="shared" si="49"/>
        <v>25.86231306661098</v>
      </c>
    </row>
    <row r="144" spans="1:25" s="152" customFormat="1" ht="20.100000000000001" customHeight="1" x14ac:dyDescent="0.2">
      <c r="B144" s="153"/>
      <c r="C144" s="154"/>
      <c r="D144" s="155"/>
      <c r="E144" s="155"/>
      <c r="F144" s="209"/>
      <c r="G144" s="156"/>
      <c r="H144" s="157"/>
      <c r="I144" s="216">
        <f t="shared" ref="I144:U144" si="57">SUM(I145:I146)</f>
        <v>2202790000</v>
      </c>
      <c r="J144" s="216">
        <f t="shared" si="57"/>
        <v>281514912</v>
      </c>
      <c r="K144" s="216">
        <f t="shared" si="57"/>
        <v>117901130</v>
      </c>
      <c r="L144" s="216">
        <f t="shared" si="57"/>
        <v>62137327</v>
      </c>
      <c r="M144" s="216">
        <f t="shared" si="57"/>
        <v>26987075</v>
      </c>
      <c r="N144" s="216">
        <f t="shared" si="57"/>
        <v>72889326</v>
      </c>
      <c r="O144" s="216">
        <f t="shared" si="57"/>
        <v>8262676</v>
      </c>
      <c r="P144" s="216">
        <f t="shared" si="57"/>
        <v>0</v>
      </c>
      <c r="Q144" s="216">
        <f t="shared" si="57"/>
        <v>0</v>
      </c>
      <c r="R144" s="216">
        <f t="shared" si="57"/>
        <v>0</v>
      </c>
      <c r="S144" s="216">
        <f t="shared" si="57"/>
        <v>0</v>
      </c>
      <c r="T144" s="216">
        <f t="shared" si="57"/>
        <v>0</v>
      </c>
      <c r="U144" s="216">
        <f t="shared" si="57"/>
        <v>0</v>
      </c>
      <c r="V144" s="240">
        <f t="shared" si="46"/>
        <v>569692446</v>
      </c>
      <c r="W144" s="51">
        <f t="shared" si="47"/>
        <v>1633097554</v>
      </c>
      <c r="X144" s="241">
        <f t="shared" si="49"/>
        <v>25.86231306661098</v>
      </c>
    </row>
    <row r="145" spans="2:24" ht="20.100000000000001" customHeight="1" x14ac:dyDescent="0.2">
      <c r="B145" s="13"/>
      <c r="C145" s="7"/>
      <c r="D145" s="12"/>
      <c r="E145" s="158" t="s">
        <v>73</v>
      </c>
      <c r="F145" s="135" t="s">
        <v>126</v>
      </c>
      <c r="G145" s="14"/>
      <c r="H145" s="8"/>
      <c r="I145" s="173">
        <v>2202790000</v>
      </c>
      <c r="J145" s="172">
        <v>281350000</v>
      </c>
      <c r="K145" s="172">
        <v>117650000</v>
      </c>
      <c r="L145" s="172">
        <v>61994000</v>
      </c>
      <c r="M145" s="172">
        <v>26900000</v>
      </c>
      <c r="N145" s="172">
        <v>72850000</v>
      </c>
      <c r="O145" s="172">
        <v>8250000</v>
      </c>
      <c r="P145" s="172">
        <v>0</v>
      </c>
      <c r="Q145" s="172">
        <v>0</v>
      </c>
      <c r="R145" s="172">
        <v>0</v>
      </c>
      <c r="S145" s="172">
        <v>0</v>
      </c>
      <c r="T145" s="172">
        <v>0</v>
      </c>
      <c r="U145" s="172">
        <v>0</v>
      </c>
      <c r="V145" s="240">
        <f t="shared" si="46"/>
        <v>568994000</v>
      </c>
      <c r="W145" s="51">
        <f t="shared" si="47"/>
        <v>1633796000</v>
      </c>
      <c r="X145" s="241">
        <f t="shared" si="49"/>
        <v>25.830605731821915</v>
      </c>
    </row>
    <row r="146" spans="2:24" ht="20.100000000000001" customHeight="1" x14ac:dyDescent="0.2">
      <c r="B146" s="13"/>
      <c r="C146" s="7"/>
      <c r="D146" s="12"/>
      <c r="E146" s="158" t="s">
        <v>73</v>
      </c>
      <c r="F146" s="135" t="s">
        <v>127</v>
      </c>
      <c r="G146" s="14"/>
      <c r="H146" s="8"/>
      <c r="I146" s="173"/>
      <c r="J146" s="172">
        <v>164912</v>
      </c>
      <c r="K146" s="172">
        <v>251130</v>
      </c>
      <c r="L146" s="172">
        <v>143327</v>
      </c>
      <c r="M146" s="172">
        <v>87075</v>
      </c>
      <c r="N146" s="172">
        <v>39326</v>
      </c>
      <c r="O146" s="172">
        <v>12676</v>
      </c>
      <c r="P146" s="172">
        <v>0</v>
      </c>
      <c r="Q146" s="172">
        <v>0</v>
      </c>
      <c r="R146" s="172">
        <v>0</v>
      </c>
      <c r="S146" s="172">
        <v>0</v>
      </c>
      <c r="T146" s="172">
        <v>0</v>
      </c>
      <c r="U146" s="172">
        <v>0</v>
      </c>
      <c r="V146" s="240">
        <f t="shared" si="46"/>
        <v>698446</v>
      </c>
      <c r="W146" s="51">
        <f t="shared" si="47"/>
        <v>-698446</v>
      </c>
      <c r="X146" s="241">
        <v>0</v>
      </c>
    </row>
    <row r="147" spans="2:24" ht="20.100000000000001" customHeight="1" x14ac:dyDescent="0.2">
      <c r="B147" s="301"/>
      <c r="C147" s="301"/>
      <c r="D147" s="302"/>
      <c r="E147" s="303"/>
      <c r="F147" s="40"/>
      <c r="G147" s="304"/>
      <c r="H147" s="305"/>
      <c r="I147" s="1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7"/>
      <c r="W147" s="308"/>
      <c r="X147" s="309"/>
    </row>
    <row r="148" spans="2:24" ht="24" customHeight="1" x14ac:dyDescent="0.2">
      <c r="B148" s="783"/>
      <c r="C148" s="783"/>
      <c r="D148" s="783"/>
      <c r="E148" s="783"/>
      <c r="F148" s="783"/>
      <c r="I148" s="783" t="s">
        <v>21</v>
      </c>
      <c r="J148" s="783"/>
      <c r="K148" s="783"/>
      <c r="L148" s="783"/>
      <c r="M148" s="783"/>
      <c r="N148" s="783"/>
      <c r="O148" s="783"/>
      <c r="P148" s="816" t="s">
        <v>24</v>
      </c>
      <c r="Q148" s="816"/>
      <c r="R148" s="816"/>
      <c r="S148" s="816"/>
      <c r="T148" s="816"/>
      <c r="W148" s="17"/>
      <c r="X148" s="33"/>
    </row>
    <row r="149" spans="2:24" ht="24" customHeight="1" x14ac:dyDescent="0.2">
      <c r="B149" s="237"/>
      <c r="C149" s="237"/>
      <c r="D149" s="237"/>
      <c r="E149" s="237"/>
      <c r="F149" s="237"/>
      <c r="I149" s="237"/>
      <c r="J149" s="237"/>
      <c r="K149" s="237"/>
      <c r="L149" s="237"/>
      <c r="M149" s="237"/>
      <c r="N149" s="237"/>
      <c r="O149" s="237"/>
      <c r="Q149" s="238"/>
      <c r="R149" s="239"/>
      <c r="S149" s="239"/>
      <c r="T149" s="239"/>
      <c r="W149" s="17"/>
      <c r="X149" s="33"/>
    </row>
    <row r="150" spans="2:24" ht="24" customHeight="1" x14ac:dyDescent="0.2">
      <c r="B150" s="18"/>
      <c r="C150" s="18"/>
      <c r="D150" s="18"/>
      <c r="E150" s="18"/>
      <c r="F150" s="41"/>
      <c r="P150" s="24"/>
      <c r="T150" s="24"/>
      <c r="V150" s="22"/>
      <c r="W150" s="17"/>
      <c r="X150" s="33"/>
    </row>
    <row r="151" spans="2:24" ht="24" customHeight="1" x14ac:dyDescent="0.2">
      <c r="B151" s="800"/>
      <c r="C151" s="800"/>
      <c r="D151" s="800"/>
      <c r="E151" s="800"/>
      <c r="F151" s="800"/>
      <c r="G151" s="2"/>
      <c r="H151" s="2"/>
      <c r="I151" s="800" t="s">
        <v>22</v>
      </c>
      <c r="J151" s="800"/>
      <c r="K151" s="800"/>
      <c r="L151" s="800"/>
      <c r="M151" s="800"/>
      <c r="N151" s="800"/>
      <c r="O151" s="800"/>
      <c r="P151" s="817" t="s">
        <v>125</v>
      </c>
      <c r="Q151" s="817"/>
      <c r="R151" s="817"/>
      <c r="S151" s="817"/>
      <c r="T151" s="817"/>
      <c r="V151" s="24"/>
      <c r="W151" s="17"/>
      <c r="X151" s="33"/>
    </row>
    <row r="152" spans="2:24" ht="24" customHeight="1" x14ac:dyDescent="0.2">
      <c r="B152" s="818"/>
      <c r="C152" s="818"/>
      <c r="D152" s="818"/>
      <c r="E152" s="818"/>
      <c r="F152" s="818"/>
      <c r="I152" s="818" t="s">
        <v>23</v>
      </c>
      <c r="J152" s="818"/>
      <c r="K152" s="818"/>
      <c r="L152" s="818"/>
      <c r="M152" s="818"/>
      <c r="N152" s="818"/>
      <c r="O152" s="818"/>
      <c r="P152" s="826" t="s">
        <v>112</v>
      </c>
      <c r="Q152" s="826"/>
      <c r="R152" s="826"/>
      <c r="S152" s="826"/>
      <c r="T152" s="826"/>
      <c r="U152" s="4"/>
      <c r="V152" s="1"/>
      <c r="W152" s="17"/>
      <c r="X152" s="33"/>
    </row>
    <row r="153" spans="2:24" ht="24" customHeight="1" x14ac:dyDescent="0.2">
      <c r="V153" s="26"/>
      <c r="W153" s="19"/>
      <c r="X153" s="34"/>
    </row>
    <row r="154" spans="2:24" ht="24" customHeight="1" x14ac:dyDescent="0.2">
      <c r="F154" s="42"/>
      <c r="V154" s="26"/>
      <c r="W154" s="19"/>
    </row>
    <row r="155" spans="2:24" ht="24" customHeight="1" x14ac:dyDescent="0.2">
      <c r="F155" s="42"/>
      <c r="V155" s="26"/>
      <c r="W155" s="19"/>
    </row>
    <row r="156" spans="2:24" ht="24" customHeight="1" x14ac:dyDescent="0.2">
      <c r="B156" s="820"/>
      <c r="C156" s="820"/>
      <c r="D156" s="820"/>
      <c r="E156" s="820"/>
      <c r="F156" s="820"/>
      <c r="P156" s="825"/>
      <c r="Q156" s="825"/>
      <c r="R156" s="825"/>
      <c r="T156" s="825"/>
      <c r="U156" s="825"/>
      <c r="V156" s="825"/>
      <c r="X156" s="34"/>
    </row>
    <row r="157" spans="2:24" ht="24" customHeight="1" x14ac:dyDescent="0.2">
      <c r="B157" s="15"/>
      <c r="C157" s="15"/>
      <c r="D157" s="15"/>
      <c r="E157" s="15"/>
      <c r="F157" s="43"/>
      <c r="P157" s="24"/>
      <c r="T157" s="24"/>
      <c r="V157" s="22"/>
      <c r="X157" s="34"/>
    </row>
    <row r="158" spans="2:24" ht="24" customHeight="1" x14ac:dyDescent="0.2">
      <c r="B158" s="15"/>
      <c r="C158" s="15"/>
      <c r="D158" s="15"/>
      <c r="E158" s="15"/>
      <c r="F158" s="43"/>
      <c r="V158" s="22"/>
      <c r="X158" s="34"/>
    </row>
    <row r="159" spans="2:24" ht="15.75" customHeight="1" x14ac:dyDescent="0.2">
      <c r="B159" s="821"/>
      <c r="C159" s="821"/>
      <c r="D159" s="821"/>
      <c r="E159" s="821"/>
      <c r="F159" s="821"/>
      <c r="G159" s="2"/>
      <c r="H159" s="2"/>
      <c r="I159" s="30"/>
      <c r="J159" s="24"/>
      <c r="K159" s="37"/>
      <c r="L159" s="24"/>
      <c r="M159" s="24"/>
      <c r="N159" s="24"/>
      <c r="O159" s="24"/>
      <c r="P159" s="824"/>
      <c r="Q159" s="824"/>
      <c r="R159" s="24"/>
      <c r="S159" s="21"/>
      <c r="T159" s="824"/>
      <c r="U159" s="824"/>
      <c r="V159" s="24"/>
    </row>
    <row r="160" spans="2:24" ht="13.5" customHeight="1" x14ac:dyDescent="0.2">
      <c r="B160" s="822"/>
      <c r="C160" s="822"/>
      <c r="D160" s="822"/>
      <c r="E160" s="822"/>
      <c r="F160" s="822"/>
      <c r="P160" s="823"/>
      <c r="Q160" s="823"/>
      <c r="T160" s="823"/>
      <c r="U160" s="823"/>
      <c r="V160" s="22"/>
    </row>
    <row r="161" spans="2:22" ht="24" customHeight="1" x14ac:dyDescent="0.2">
      <c r="B161" s="822"/>
      <c r="C161" s="822"/>
      <c r="D161" s="822"/>
      <c r="E161" s="822"/>
      <c r="F161" s="822"/>
      <c r="P161" s="819"/>
      <c r="Q161" s="819"/>
      <c r="R161" s="819"/>
      <c r="T161" s="819"/>
      <c r="U161" s="819"/>
      <c r="V161" s="819"/>
    </row>
    <row r="162" spans="2:22" ht="24" customHeight="1" x14ac:dyDescent="0.2"/>
    <row r="163" spans="2:22" ht="24" customHeight="1" x14ac:dyDescent="0.2"/>
    <row r="164" spans="2:22" ht="24" customHeight="1" x14ac:dyDescent="0.2"/>
    <row r="165" spans="2:22" ht="20.25" customHeight="1" x14ac:dyDescent="0.2"/>
    <row r="166" spans="2:22" ht="3" customHeight="1" x14ac:dyDescent="0.2"/>
    <row r="167" spans="2:22" ht="9" customHeight="1" x14ac:dyDescent="0.2"/>
    <row r="170" spans="2:22" ht="15" customHeight="1" x14ac:dyDescent="0.2"/>
    <row r="171" spans="2:22" ht="15.75" customHeight="1" x14ac:dyDescent="0.2"/>
    <row r="172" spans="2:22" ht="15.75" customHeight="1" x14ac:dyDescent="0.2"/>
    <row r="175" spans="2:22" ht="14.25" customHeight="1" x14ac:dyDescent="0.2"/>
    <row r="176" spans="2:22" ht="15" customHeight="1" x14ac:dyDescent="0.2"/>
    <row r="177" ht="15" customHeight="1" x14ac:dyDescent="0.2"/>
  </sheetData>
  <mergeCells count="45">
    <mergeCell ref="I152:O152"/>
    <mergeCell ref="T161:V161"/>
    <mergeCell ref="B156:F156"/>
    <mergeCell ref="B159:F159"/>
    <mergeCell ref="B160:F160"/>
    <mergeCell ref="B161:F161"/>
    <mergeCell ref="P161:R161"/>
    <mergeCell ref="P160:Q160"/>
    <mergeCell ref="T159:U159"/>
    <mergeCell ref="T160:U160"/>
    <mergeCell ref="P159:Q159"/>
    <mergeCell ref="T156:V156"/>
    <mergeCell ref="P156:R156"/>
    <mergeCell ref="B152:F152"/>
    <mergeCell ref="P152:T152"/>
    <mergeCell ref="M6:M7"/>
    <mergeCell ref="B8:F8"/>
    <mergeCell ref="I151:O151"/>
    <mergeCell ref="P6:P7"/>
    <mergeCell ref="B6:F7"/>
    <mergeCell ref="I6:I7"/>
    <mergeCell ref="B13:F13"/>
    <mergeCell ref="B14:F14"/>
    <mergeCell ref="B15:F15"/>
    <mergeCell ref="B148:F148"/>
    <mergeCell ref="B151:F151"/>
    <mergeCell ref="I148:O148"/>
    <mergeCell ref="P148:T148"/>
    <mergeCell ref="P151:T151"/>
    <mergeCell ref="F2:X2"/>
    <mergeCell ref="F3:X3"/>
    <mergeCell ref="F4:X4"/>
    <mergeCell ref="J6:J7"/>
    <mergeCell ref="U6:U7"/>
    <mergeCell ref="T6:T7"/>
    <mergeCell ref="S6:S7"/>
    <mergeCell ref="V6:V7"/>
    <mergeCell ref="L6:L7"/>
    <mergeCell ref="Q6:Q7"/>
    <mergeCell ref="X6:X7"/>
    <mergeCell ref="W6:W7"/>
    <mergeCell ref="N6:N7"/>
    <mergeCell ref="K6:K7"/>
    <mergeCell ref="O6:O7"/>
    <mergeCell ref="R6:R7"/>
  </mergeCells>
  <printOptions horizontalCentered="1"/>
  <pageMargins left="0.23" right="0.15748031496063" top="0" bottom="1" header="0.15748031496063" footer="0"/>
  <pageSetup paperSize="5" scale="85" fitToWidth="0" fitToHeight="0" orientation="landscape" horizontalDpi="4294967293" verticalDpi="300" r:id="rId1"/>
  <headerFooter alignWithMargins="0"/>
  <colBreaks count="1" manualBreakCount="1">
    <brk id="25" max="5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40"/>
  <sheetViews>
    <sheetView workbookViewId="0">
      <selection activeCell="Q22" sqref="Q22"/>
    </sheetView>
  </sheetViews>
  <sheetFormatPr defaultRowHeight="12.75" x14ac:dyDescent="0.2"/>
  <cols>
    <col min="9" max="9" width="3.85546875" customWidth="1"/>
    <col min="10" max="10" width="17.7109375" bestFit="1" customWidth="1"/>
    <col min="11" max="11" width="3.85546875" customWidth="1"/>
    <col min="12" max="12" width="17.7109375" bestFit="1" customWidth="1"/>
  </cols>
  <sheetData>
    <row r="4" spans="2:12" ht="23.25" x14ac:dyDescent="0.2">
      <c r="B4" s="828" t="s">
        <v>230</v>
      </c>
      <c r="C4" s="828"/>
      <c r="D4" s="828"/>
      <c r="E4" s="828"/>
      <c r="F4" s="828"/>
      <c r="G4" s="828"/>
      <c r="H4" s="828"/>
      <c r="I4" s="828"/>
      <c r="J4" s="828"/>
      <c r="K4" s="828"/>
    </row>
    <row r="5" spans="2:12" ht="18.75" x14ac:dyDescent="0.3">
      <c r="B5" s="829" t="s">
        <v>231</v>
      </c>
      <c r="C5" s="829"/>
      <c r="D5" s="829"/>
      <c r="E5" s="829"/>
      <c r="F5" s="829"/>
      <c r="G5" s="829"/>
      <c r="H5" s="829"/>
      <c r="I5" s="829"/>
      <c r="J5" s="829"/>
      <c r="K5" s="829"/>
    </row>
    <row r="6" spans="2:12" x14ac:dyDescent="0.2">
      <c r="B6" s="412"/>
      <c r="C6" s="412"/>
      <c r="D6" s="412"/>
      <c r="E6" s="412"/>
      <c r="F6" s="412"/>
      <c r="G6" s="412"/>
      <c r="H6" s="412"/>
      <c r="I6" s="412"/>
      <c r="J6" s="412"/>
      <c r="K6" s="412"/>
    </row>
    <row r="7" spans="2:12" ht="15" customHeight="1" x14ac:dyDescent="0.2">
      <c r="B7" s="834" t="s">
        <v>272</v>
      </c>
      <c r="C7" s="834"/>
      <c r="D7" s="834"/>
      <c r="E7" s="834"/>
      <c r="F7" s="834"/>
      <c r="G7" s="834"/>
      <c r="H7" s="834"/>
      <c r="I7" s="834"/>
      <c r="J7" s="834"/>
      <c r="K7" s="412"/>
    </row>
    <row r="8" spans="2:12" ht="15" customHeight="1" x14ac:dyDescent="0.2">
      <c r="B8" s="834" t="s">
        <v>273</v>
      </c>
      <c r="C8" s="834"/>
      <c r="D8" s="834"/>
      <c r="E8" s="834"/>
      <c r="F8" s="834"/>
      <c r="G8" s="834"/>
      <c r="H8" s="834"/>
      <c r="I8" s="834"/>
      <c r="J8" s="834"/>
      <c r="K8" s="412"/>
    </row>
    <row r="9" spans="2:12" x14ac:dyDescent="0.2">
      <c r="B9" s="412"/>
      <c r="C9" s="412"/>
      <c r="D9" s="412"/>
      <c r="E9" s="412"/>
      <c r="F9" s="412"/>
      <c r="G9" s="412"/>
      <c r="H9" s="412"/>
      <c r="I9" s="412"/>
      <c r="J9" s="412"/>
      <c r="K9" s="412"/>
    </row>
    <row r="10" spans="2:12" x14ac:dyDescent="0.2">
      <c r="B10" s="412"/>
      <c r="C10" s="412"/>
      <c r="D10" s="412"/>
      <c r="E10" s="412"/>
      <c r="F10" s="412"/>
      <c r="G10" s="412"/>
      <c r="H10" s="412"/>
      <c r="I10" s="412"/>
      <c r="J10" s="412"/>
      <c r="K10" s="412"/>
    </row>
    <row r="11" spans="2:12" x14ac:dyDescent="0.2">
      <c r="B11" s="413" t="s">
        <v>232</v>
      </c>
      <c r="C11" s="827" t="s">
        <v>233</v>
      </c>
      <c r="D11" s="827"/>
      <c r="E11" s="412"/>
      <c r="F11" s="412"/>
      <c r="G11" s="412"/>
      <c r="H11" s="412"/>
      <c r="I11" s="412"/>
      <c r="J11" s="412"/>
      <c r="K11" s="412" t="s">
        <v>234</v>
      </c>
      <c r="L11" s="380" t="e">
        <f>#REF!</f>
        <v>#REF!</v>
      </c>
    </row>
    <row r="12" spans="2:12" x14ac:dyDescent="0.2">
      <c r="B12" s="412"/>
      <c r="C12" s="830" t="s">
        <v>235</v>
      </c>
      <c r="D12" s="830"/>
      <c r="E12" s="830"/>
      <c r="F12" s="830"/>
      <c r="G12" s="830"/>
      <c r="H12" s="412"/>
      <c r="I12" s="412" t="s">
        <v>234</v>
      </c>
      <c r="J12" s="412"/>
      <c r="K12" s="412"/>
    </row>
    <row r="13" spans="2:12" x14ac:dyDescent="0.2">
      <c r="B13" s="412"/>
      <c r="C13" s="827" t="s">
        <v>236</v>
      </c>
      <c r="D13" s="827"/>
      <c r="E13" s="827"/>
      <c r="F13" s="827"/>
      <c r="G13" s="827"/>
      <c r="H13" s="412"/>
      <c r="I13" s="412" t="s">
        <v>234</v>
      </c>
      <c r="J13" s="412"/>
      <c r="K13" s="412"/>
    </row>
    <row r="14" spans="2:12" x14ac:dyDescent="0.2">
      <c r="B14" s="412"/>
      <c r="C14" s="827" t="s">
        <v>237</v>
      </c>
      <c r="D14" s="827"/>
      <c r="E14" s="827"/>
      <c r="F14" s="827"/>
      <c r="G14" s="827"/>
      <c r="H14" s="412"/>
      <c r="I14" s="412" t="s">
        <v>234</v>
      </c>
      <c r="J14" s="412"/>
      <c r="K14" s="412"/>
    </row>
    <row r="15" spans="2:12" x14ac:dyDescent="0.2">
      <c r="B15" s="412"/>
      <c r="C15" s="827" t="s">
        <v>238</v>
      </c>
      <c r="D15" s="827"/>
      <c r="E15" s="827"/>
      <c r="F15" s="827"/>
      <c r="G15" s="827"/>
      <c r="H15" s="412"/>
      <c r="I15" s="417" t="s">
        <v>234</v>
      </c>
      <c r="J15" s="418">
        <v>0</v>
      </c>
      <c r="K15" s="412"/>
    </row>
    <row r="16" spans="2:12" x14ac:dyDescent="0.2">
      <c r="B16" s="412"/>
      <c r="C16" s="412"/>
      <c r="D16" s="412"/>
      <c r="E16" s="412"/>
      <c r="F16" s="412"/>
      <c r="G16" s="412"/>
      <c r="H16" s="412"/>
      <c r="I16" s="412"/>
      <c r="J16" s="412"/>
      <c r="K16" s="412"/>
    </row>
    <row r="17" spans="2:11" x14ac:dyDescent="0.2">
      <c r="B17" s="412" t="s">
        <v>239</v>
      </c>
      <c r="C17" s="827" t="s">
        <v>240</v>
      </c>
      <c r="D17" s="827"/>
      <c r="E17" s="827"/>
      <c r="F17" s="827"/>
      <c r="G17" s="827"/>
      <c r="H17" s="412"/>
      <c r="I17" s="412"/>
      <c r="J17" s="412"/>
      <c r="K17" s="412" t="s">
        <v>234</v>
      </c>
    </row>
    <row r="18" spans="2:11" x14ac:dyDescent="0.2">
      <c r="B18" s="412"/>
      <c r="C18" s="412"/>
      <c r="D18" s="412"/>
      <c r="E18" s="412"/>
      <c r="F18" s="412"/>
      <c r="G18" s="412"/>
      <c r="H18" s="412"/>
      <c r="I18" s="412"/>
      <c r="J18" s="412"/>
      <c r="K18" s="412"/>
    </row>
    <row r="19" spans="2:11" x14ac:dyDescent="0.2">
      <c r="B19" s="412" t="s">
        <v>241</v>
      </c>
      <c r="C19" s="827" t="s">
        <v>242</v>
      </c>
      <c r="D19" s="827"/>
      <c r="E19" s="827"/>
      <c r="F19" s="412"/>
      <c r="G19" s="412"/>
      <c r="H19" s="412"/>
      <c r="I19" s="412"/>
      <c r="J19" s="412"/>
      <c r="K19" s="412" t="s">
        <v>234</v>
      </c>
    </row>
    <row r="20" spans="2:11" x14ac:dyDescent="0.2">
      <c r="B20" s="412"/>
      <c r="C20" s="412"/>
      <c r="D20" s="412"/>
      <c r="E20" s="412"/>
      <c r="F20" s="412"/>
      <c r="G20" s="412"/>
      <c r="H20" s="412"/>
      <c r="I20" s="412"/>
      <c r="J20" s="412"/>
      <c r="K20" s="412"/>
    </row>
    <row r="21" spans="2:11" x14ac:dyDescent="0.2">
      <c r="B21" s="412" t="s">
        <v>243</v>
      </c>
      <c r="C21" s="827" t="s">
        <v>244</v>
      </c>
      <c r="D21" s="827"/>
      <c r="E21" s="827"/>
      <c r="F21" s="827"/>
      <c r="G21" s="412"/>
      <c r="H21" s="412"/>
      <c r="I21" s="412"/>
      <c r="J21" s="412"/>
      <c r="K21" s="412" t="s">
        <v>234</v>
      </c>
    </row>
    <row r="22" spans="2:11" x14ac:dyDescent="0.2">
      <c r="B22" s="412"/>
      <c r="C22" s="839" t="s">
        <v>245</v>
      </c>
      <c r="D22" s="839"/>
      <c r="E22" s="839"/>
      <c r="F22" s="839"/>
      <c r="G22" s="839"/>
      <c r="H22" s="412"/>
      <c r="I22" s="412" t="s">
        <v>234</v>
      </c>
      <c r="J22" s="412" t="s">
        <v>73</v>
      </c>
      <c r="K22" s="412"/>
    </row>
    <row r="23" spans="2:11" x14ac:dyDescent="0.2">
      <c r="B23" s="412"/>
      <c r="C23" s="839" t="s">
        <v>246</v>
      </c>
      <c r="D23" s="839"/>
      <c r="E23" s="839"/>
      <c r="F23" s="839"/>
      <c r="G23" s="839"/>
      <c r="H23" s="412"/>
      <c r="I23" s="412" t="s">
        <v>234</v>
      </c>
      <c r="J23" s="412" t="s">
        <v>73</v>
      </c>
      <c r="K23" s="412"/>
    </row>
    <row r="24" spans="2:11" x14ac:dyDescent="0.2">
      <c r="B24" s="412"/>
      <c r="C24" s="839" t="s">
        <v>247</v>
      </c>
      <c r="D24" s="839"/>
      <c r="E24" s="839"/>
      <c r="F24" s="839"/>
      <c r="G24" s="839"/>
      <c r="H24" s="412"/>
      <c r="I24" s="412" t="s">
        <v>234</v>
      </c>
      <c r="J24" s="412"/>
      <c r="K24" s="412"/>
    </row>
    <row r="25" spans="2:11" x14ac:dyDescent="0.2">
      <c r="B25" s="412"/>
      <c r="C25" s="839" t="s">
        <v>248</v>
      </c>
      <c r="D25" s="839"/>
      <c r="E25" s="839"/>
      <c r="F25" s="839"/>
      <c r="G25" s="839"/>
      <c r="H25" s="412"/>
      <c r="I25" s="412" t="s">
        <v>234</v>
      </c>
      <c r="J25" s="412"/>
      <c r="K25" s="412"/>
    </row>
    <row r="26" spans="2:11" x14ac:dyDescent="0.2">
      <c r="B26" s="412"/>
      <c r="C26" s="412"/>
      <c r="D26" s="412"/>
      <c r="E26" s="412"/>
      <c r="F26" s="412"/>
      <c r="G26" s="412"/>
      <c r="H26" s="412"/>
      <c r="I26" s="412"/>
      <c r="J26" s="412"/>
      <c r="K26" s="412"/>
    </row>
    <row r="27" spans="2:11" x14ac:dyDescent="0.2">
      <c r="B27" s="412"/>
      <c r="C27" s="412"/>
      <c r="D27" s="412"/>
      <c r="E27" s="412"/>
      <c r="F27" s="412"/>
      <c r="G27" s="412"/>
      <c r="H27" s="412"/>
      <c r="I27" s="412"/>
      <c r="J27" s="412"/>
      <c r="K27" s="412"/>
    </row>
    <row r="28" spans="2:11" x14ac:dyDescent="0.2">
      <c r="B28" s="412"/>
      <c r="C28" s="412"/>
      <c r="D28" s="412"/>
      <c r="E28" s="412"/>
      <c r="F28" s="412"/>
      <c r="G28" s="412"/>
      <c r="H28" s="412"/>
      <c r="I28" s="412"/>
      <c r="J28" s="412"/>
      <c r="K28" s="412"/>
    </row>
    <row r="29" spans="2:11" x14ac:dyDescent="0.2">
      <c r="B29" s="412"/>
      <c r="C29" s="412"/>
      <c r="D29" s="412"/>
      <c r="E29" s="412"/>
      <c r="F29" s="412"/>
      <c r="G29" s="412"/>
      <c r="H29" s="412"/>
      <c r="I29" s="412"/>
      <c r="J29" s="412"/>
      <c r="K29" s="412"/>
    </row>
    <row r="30" spans="2:11" x14ac:dyDescent="0.2">
      <c r="B30" s="412"/>
      <c r="C30" s="412"/>
      <c r="D30" s="412"/>
      <c r="E30" s="412"/>
      <c r="F30" s="412"/>
      <c r="G30" s="412"/>
      <c r="H30" s="412"/>
      <c r="I30" s="412"/>
      <c r="J30" s="412"/>
      <c r="K30" s="412"/>
    </row>
    <row r="31" spans="2:11" x14ac:dyDescent="0.2">
      <c r="B31" s="840" t="s">
        <v>249</v>
      </c>
      <c r="C31" s="840"/>
      <c r="D31" s="840"/>
      <c r="E31" s="412"/>
      <c r="F31" s="412"/>
      <c r="G31" s="412"/>
      <c r="H31" s="836" t="s">
        <v>250</v>
      </c>
      <c r="I31" s="836"/>
      <c r="J31" s="836"/>
      <c r="K31" s="412"/>
    </row>
    <row r="32" spans="2:11" x14ac:dyDescent="0.2">
      <c r="B32" s="835" t="s">
        <v>251</v>
      </c>
      <c r="C32" s="835"/>
      <c r="D32" s="835"/>
      <c r="E32" s="412"/>
      <c r="F32" s="412"/>
      <c r="G32" s="412"/>
      <c r="H32" s="836" t="s">
        <v>252</v>
      </c>
      <c r="I32" s="836"/>
      <c r="J32" s="836"/>
      <c r="K32" s="412"/>
    </row>
    <row r="33" spans="2:11" x14ac:dyDescent="0.2">
      <c r="B33" s="835" t="s">
        <v>253</v>
      </c>
      <c r="C33" s="835"/>
      <c r="D33" s="835"/>
      <c r="E33" s="412"/>
      <c r="F33" s="412"/>
      <c r="G33" s="412"/>
      <c r="H33" s="836" t="s">
        <v>254</v>
      </c>
      <c r="I33" s="836"/>
      <c r="J33" s="836"/>
      <c r="K33" s="412"/>
    </row>
    <row r="34" spans="2:11" x14ac:dyDescent="0.2">
      <c r="B34" s="412"/>
      <c r="C34" s="412"/>
      <c r="D34" s="412"/>
      <c r="E34" s="412"/>
      <c r="F34" s="412"/>
      <c r="G34" s="412"/>
      <c r="H34" s="412"/>
      <c r="I34" s="412"/>
      <c r="J34" s="412"/>
      <c r="K34" s="412"/>
    </row>
    <row r="35" spans="2:11" x14ac:dyDescent="0.2">
      <c r="B35" s="412"/>
      <c r="C35" s="412"/>
      <c r="D35" s="412"/>
      <c r="E35" s="412"/>
      <c r="F35" s="412"/>
      <c r="G35" s="412"/>
      <c r="H35" s="412"/>
      <c r="I35" s="412"/>
      <c r="J35" s="412"/>
      <c r="K35" s="412"/>
    </row>
    <row r="36" spans="2:11" x14ac:dyDescent="0.2">
      <c r="B36" s="412"/>
      <c r="C36" s="412"/>
      <c r="D36" s="412"/>
      <c r="E36" s="412"/>
      <c r="F36" s="412"/>
      <c r="G36" s="412"/>
      <c r="H36" s="412"/>
      <c r="I36" s="412"/>
      <c r="J36" s="412"/>
      <c r="K36" s="412"/>
    </row>
    <row r="37" spans="2:11" x14ac:dyDescent="0.2">
      <c r="B37" s="412"/>
      <c r="C37" s="412"/>
      <c r="D37" s="412"/>
      <c r="E37" s="412"/>
      <c r="F37" s="412"/>
      <c r="G37" s="412"/>
      <c r="H37" s="412"/>
      <c r="I37" s="412"/>
      <c r="J37" s="412"/>
      <c r="K37" s="412"/>
    </row>
    <row r="38" spans="2:11" ht="15" x14ac:dyDescent="0.25">
      <c r="B38" s="837" t="s">
        <v>223</v>
      </c>
      <c r="C38" s="837"/>
      <c r="D38" s="837"/>
      <c r="E38" s="412"/>
      <c r="F38" s="412"/>
      <c r="G38" s="412"/>
      <c r="H38" s="838" t="s">
        <v>154</v>
      </c>
      <c r="I38" s="838"/>
      <c r="J38" s="838"/>
      <c r="K38" s="412"/>
    </row>
    <row r="39" spans="2:11" ht="12.75" customHeight="1" x14ac:dyDescent="0.2">
      <c r="B39" s="831" t="s">
        <v>224</v>
      </c>
      <c r="C39" s="831"/>
      <c r="D39" s="831"/>
      <c r="E39" s="412"/>
      <c r="F39" s="412"/>
      <c r="G39" s="412"/>
      <c r="H39" s="832" t="s">
        <v>155</v>
      </c>
      <c r="I39" s="833"/>
      <c r="J39" s="833"/>
      <c r="K39" s="412"/>
    </row>
    <row r="40" spans="2:11" x14ac:dyDescent="0.2">
      <c r="B40" s="412"/>
      <c r="C40" s="412"/>
      <c r="D40" s="412"/>
      <c r="E40" s="412"/>
      <c r="F40" s="412"/>
      <c r="G40" s="412"/>
      <c r="H40" s="412"/>
      <c r="I40" s="412"/>
      <c r="J40" s="412"/>
      <c r="K40" s="412"/>
    </row>
  </sheetData>
  <mergeCells count="26">
    <mergeCell ref="B39:D39"/>
    <mergeCell ref="H39:J39"/>
    <mergeCell ref="B7:J7"/>
    <mergeCell ref="B8:J8"/>
    <mergeCell ref="B32:D32"/>
    <mergeCell ref="H32:J32"/>
    <mergeCell ref="B33:D33"/>
    <mergeCell ref="H33:J33"/>
    <mergeCell ref="B38:D38"/>
    <mergeCell ref="H38:J38"/>
    <mergeCell ref="C22:G22"/>
    <mergeCell ref="C23:G23"/>
    <mergeCell ref="C24:G24"/>
    <mergeCell ref="C25:G25"/>
    <mergeCell ref="B31:D31"/>
    <mergeCell ref="H31:J31"/>
    <mergeCell ref="C21:F21"/>
    <mergeCell ref="B4:K4"/>
    <mergeCell ref="B5:K5"/>
    <mergeCell ref="C11:D11"/>
    <mergeCell ref="C12:G12"/>
    <mergeCell ref="C13:G13"/>
    <mergeCell ref="C14:G14"/>
    <mergeCell ref="C15:G15"/>
    <mergeCell ref="C17:G17"/>
    <mergeCell ref="C19:E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K31"/>
  <sheetViews>
    <sheetView workbookViewId="0">
      <selection activeCell="Q22" sqref="Q22"/>
    </sheetView>
  </sheetViews>
  <sheetFormatPr defaultRowHeight="12.75" x14ac:dyDescent="0.2"/>
  <cols>
    <col min="9" max="9" width="4" customWidth="1"/>
    <col min="10" max="10" width="18" bestFit="1" customWidth="1"/>
  </cols>
  <sheetData>
    <row r="9" spans="2:11" ht="21" x14ac:dyDescent="0.2">
      <c r="B9" s="842" t="s">
        <v>222</v>
      </c>
      <c r="C9" s="842"/>
      <c r="D9" s="842"/>
      <c r="E9" s="842"/>
      <c r="F9" s="842"/>
      <c r="G9" s="842"/>
      <c r="H9" s="842"/>
      <c r="I9" s="842"/>
      <c r="J9" s="842"/>
      <c r="K9" s="842"/>
    </row>
    <row r="10" spans="2:11" x14ac:dyDescent="0.2">
      <c r="B10" s="843" t="s">
        <v>274</v>
      </c>
      <c r="C10" s="843"/>
      <c r="D10" s="843"/>
      <c r="E10" s="843"/>
      <c r="F10" s="843"/>
      <c r="G10" s="843"/>
      <c r="H10" s="843"/>
      <c r="I10" s="843"/>
      <c r="J10" s="843"/>
      <c r="K10" s="843"/>
    </row>
    <row r="11" spans="2:11" ht="21" x14ac:dyDescent="0.2">
      <c r="B11" s="842" t="s">
        <v>255</v>
      </c>
      <c r="C11" s="842"/>
      <c r="D11" s="842"/>
      <c r="E11" s="842"/>
      <c r="F11" s="842"/>
      <c r="G11" s="842"/>
      <c r="H11" s="842"/>
      <c r="I11" s="842"/>
      <c r="J11" s="842"/>
      <c r="K11" s="842"/>
    </row>
    <row r="12" spans="2:11" ht="21" x14ac:dyDescent="0.2">
      <c r="B12" s="842" t="s">
        <v>256</v>
      </c>
      <c r="C12" s="842"/>
      <c r="D12" s="842"/>
      <c r="E12" s="842"/>
      <c r="F12" s="842"/>
      <c r="G12" s="842"/>
      <c r="H12" s="842"/>
      <c r="I12" s="842"/>
      <c r="J12" s="842"/>
      <c r="K12" s="842"/>
    </row>
    <row r="14" spans="2:11" ht="15" x14ac:dyDescent="0.25">
      <c r="B14" s="841" t="s">
        <v>257</v>
      </c>
      <c r="C14" s="841"/>
      <c r="D14" s="841"/>
      <c r="E14" s="841"/>
      <c r="F14" s="841"/>
      <c r="G14" s="841"/>
      <c r="H14" s="841"/>
      <c r="I14" s="414" t="s">
        <v>258</v>
      </c>
      <c r="J14" s="416" t="e">
        <f>#REF!</f>
        <v>#REF!</v>
      </c>
    </row>
    <row r="15" spans="2:11" ht="15" x14ac:dyDescent="0.25">
      <c r="B15" s="414"/>
      <c r="C15" s="414"/>
      <c r="D15" s="414"/>
      <c r="E15" s="414"/>
      <c r="F15" s="414"/>
      <c r="G15" s="414"/>
      <c r="H15" s="414"/>
      <c r="I15" s="414"/>
    </row>
    <row r="16" spans="2:11" ht="15" x14ac:dyDescent="0.25">
      <c r="B16" s="414"/>
      <c r="C16" s="414"/>
      <c r="D16" s="414"/>
      <c r="E16" s="414"/>
      <c r="F16" s="414"/>
      <c r="G16" s="414"/>
      <c r="H16" s="414"/>
      <c r="I16" s="414"/>
    </row>
    <row r="17" spans="2:9" ht="15" x14ac:dyDescent="0.25">
      <c r="B17" s="841" t="s">
        <v>259</v>
      </c>
      <c r="C17" s="841"/>
      <c r="D17" s="841"/>
      <c r="E17" s="841"/>
      <c r="F17" s="841"/>
      <c r="G17" s="841"/>
      <c r="H17" s="841"/>
      <c r="I17" s="414"/>
    </row>
    <row r="18" spans="2:9" ht="15" x14ac:dyDescent="0.25">
      <c r="B18" s="841"/>
      <c r="C18" s="841"/>
      <c r="D18" s="841"/>
      <c r="E18" s="841"/>
      <c r="F18" s="841"/>
      <c r="G18" s="841"/>
      <c r="H18" s="841"/>
      <c r="I18" s="414"/>
    </row>
    <row r="19" spans="2:9" ht="15" x14ac:dyDescent="0.25">
      <c r="B19" s="414"/>
      <c r="C19" s="414"/>
      <c r="D19" s="414"/>
      <c r="E19" s="414"/>
      <c r="F19" s="414"/>
      <c r="G19" s="414"/>
      <c r="H19" s="414"/>
      <c r="I19" s="414"/>
    </row>
    <row r="20" spans="2:9" ht="15" x14ac:dyDescent="0.25">
      <c r="B20" s="414" t="s">
        <v>260</v>
      </c>
      <c r="C20" s="414" t="s">
        <v>261</v>
      </c>
      <c r="D20" s="414"/>
      <c r="E20" s="414"/>
      <c r="F20" s="414"/>
      <c r="G20" s="414"/>
      <c r="H20" s="414" t="s">
        <v>258</v>
      </c>
      <c r="I20" s="414"/>
    </row>
    <row r="21" spans="2:9" ht="15" x14ac:dyDescent="0.25">
      <c r="B21" s="414" t="s">
        <v>262</v>
      </c>
      <c r="C21" s="414" t="s">
        <v>263</v>
      </c>
      <c r="D21" s="414"/>
      <c r="E21" s="414"/>
      <c r="F21" s="414"/>
      <c r="G21" s="414"/>
      <c r="H21" s="414" t="s">
        <v>258</v>
      </c>
      <c r="I21" s="414"/>
    </row>
    <row r="22" spans="2:9" ht="15" x14ac:dyDescent="0.25">
      <c r="B22" s="414" t="s">
        <v>264</v>
      </c>
      <c r="C22" s="414" t="s">
        <v>265</v>
      </c>
      <c r="D22" s="414"/>
      <c r="E22" s="414"/>
      <c r="F22" s="414"/>
      <c r="G22" s="414"/>
      <c r="H22" s="415" t="s">
        <v>258</v>
      </c>
      <c r="I22" s="414"/>
    </row>
    <row r="23" spans="2:9" ht="15" x14ac:dyDescent="0.25">
      <c r="B23" s="414"/>
      <c r="C23" s="414"/>
      <c r="D23" s="414"/>
      <c r="E23" s="414"/>
      <c r="F23" s="414"/>
      <c r="G23" s="414" t="s">
        <v>266</v>
      </c>
      <c r="H23" s="414"/>
      <c r="I23" s="414" t="s">
        <v>258</v>
      </c>
    </row>
    <row r="24" spans="2:9" ht="15" x14ac:dyDescent="0.25">
      <c r="B24" s="414"/>
      <c r="C24" s="414"/>
      <c r="D24" s="414"/>
      <c r="E24" s="414"/>
      <c r="F24" s="414"/>
      <c r="G24" s="414"/>
      <c r="H24" s="414"/>
      <c r="I24" s="414"/>
    </row>
    <row r="25" spans="2:9" ht="15" x14ac:dyDescent="0.25">
      <c r="B25" s="414"/>
      <c r="C25" s="414"/>
      <c r="D25" s="414"/>
      <c r="E25" s="414"/>
      <c r="F25" s="414"/>
      <c r="G25" s="414"/>
      <c r="H25" s="414"/>
      <c r="I25" s="414"/>
    </row>
    <row r="26" spans="2:9" ht="15" x14ac:dyDescent="0.25">
      <c r="B26" s="841" t="s">
        <v>267</v>
      </c>
      <c r="C26" s="841"/>
      <c r="D26" s="841"/>
      <c r="E26" s="841"/>
      <c r="F26" s="841"/>
      <c r="G26" s="414"/>
      <c r="H26" s="414"/>
      <c r="I26" s="414"/>
    </row>
    <row r="27" spans="2:9" ht="15" x14ac:dyDescent="0.25">
      <c r="B27" s="414" t="s">
        <v>260</v>
      </c>
      <c r="C27" s="414" t="s">
        <v>268</v>
      </c>
      <c r="D27" s="414"/>
      <c r="E27" s="414"/>
      <c r="F27" s="414"/>
      <c r="G27" s="414"/>
      <c r="H27" s="414" t="s">
        <v>258</v>
      </c>
      <c r="I27" s="414"/>
    </row>
    <row r="28" spans="2:9" ht="15" x14ac:dyDescent="0.25">
      <c r="B28" s="414" t="s">
        <v>262</v>
      </c>
      <c r="C28" s="414" t="s">
        <v>269</v>
      </c>
      <c r="D28" s="414"/>
      <c r="E28" s="414"/>
      <c r="F28" s="414"/>
      <c r="G28" s="414"/>
      <c r="H28" s="414" t="s">
        <v>258</v>
      </c>
      <c r="I28" s="414"/>
    </row>
    <row r="29" spans="2:9" ht="15" x14ac:dyDescent="0.25">
      <c r="B29" s="414" t="s">
        <v>270</v>
      </c>
      <c r="C29" s="414" t="s">
        <v>271</v>
      </c>
      <c r="D29" s="414"/>
      <c r="E29" s="414"/>
      <c r="F29" s="414"/>
      <c r="G29" s="414"/>
      <c r="H29" s="415" t="s">
        <v>258</v>
      </c>
      <c r="I29" s="414"/>
    </row>
    <row r="30" spans="2:9" ht="15" x14ac:dyDescent="0.25">
      <c r="B30" s="414"/>
      <c r="C30" s="414"/>
      <c r="D30" s="414"/>
      <c r="E30" s="414"/>
      <c r="F30" s="414"/>
      <c r="G30" s="414" t="s">
        <v>266</v>
      </c>
      <c r="H30" s="414"/>
      <c r="I30" s="414" t="s">
        <v>258</v>
      </c>
    </row>
    <row r="31" spans="2:9" ht="15" x14ac:dyDescent="0.25">
      <c r="B31" s="414"/>
      <c r="C31" s="414"/>
      <c r="D31" s="414"/>
      <c r="E31" s="414"/>
      <c r="F31" s="414"/>
      <c r="G31" s="414"/>
      <c r="H31" s="414"/>
      <c r="I31" s="414"/>
    </row>
  </sheetData>
  <mergeCells count="7">
    <mergeCell ref="B26:F26"/>
    <mergeCell ref="B9:K9"/>
    <mergeCell ref="B10:K10"/>
    <mergeCell ref="B11:K11"/>
    <mergeCell ref="B12:K12"/>
    <mergeCell ref="B14:H14"/>
    <mergeCell ref="B17:H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X746"/>
  <sheetViews>
    <sheetView view="pageBreakPreview" topLeftCell="H48" zoomScaleSheetLayoutView="100" workbookViewId="0">
      <selection activeCell="J66" sqref="J66"/>
    </sheetView>
  </sheetViews>
  <sheetFormatPr defaultColWidth="9.140625" defaultRowHeight="12.75" x14ac:dyDescent="0.2"/>
  <cols>
    <col min="1" max="1" width="1.85546875" style="535" hidden="1" customWidth="1"/>
    <col min="2" max="2" width="1.5703125" style="535" hidden="1" customWidth="1"/>
    <col min="3" max="4" width="5" style="535" hidden="1" customWidth="1"/>
    <col min="5" max="5" width="14.7109375" style="535" customWidth="1"/>
    <col min="6" max="6" width="68.28515625" style="535" customWidth="1"/>
    <col min="7" max="7" width="22.42578125" style="535" bestFit="1" customWidth="1"/>
    <col min="8" max="8" width="21" style="535" customWidth="1"/>
    <col min="9" max="9" width="21.140625" style="535" customWidth="1"/>
    <col min="10" max="10" width="23.7109375" style="535" bestFit="1" customWidth="1"/>
    <col min="11" max="11" width="14.42578125" style="535" customWidth="1"/>
    <col min="12" max="12" width="18.140625" style="535" customWidth="1"/>
    <col min="13" max="13" width="17.7109375" style="535" customWidth="1"/>
    <col min="14" max="14" width="20.7109375" style="535" bestFit="1" customWidth="1"/>
    <col min="15" max="15" width="15" style="535" bestFit="1" customWidth="1"/>
    <col min="16" max="16" width="12.5703125" style="535" bestFit="1" customWidth="1"/>
    <col min="17" max="17" width="20.42578125" style="535" customWidth="1"/>
    <col min="18" max="19" width="9.140625" style="535"/>
    <col min="20" max="20" width="30.7109375" style="535" customWidth="1"/>
    <col min="21" max="16384" width="9.140625" style="535"/>
  </cols>
  <sheetData>
    <row r="2" spans="5:16" x14ac:dyDescent="0.2">
      <c r="P2" s="535" t="s">
        <v>276</v>
      </c>
    </row>
    <row r="3" spans="5:16" ht="15" x14ac:dyDescent="0.2">
      <c r="E3" s="853" t="s">
        <v>114</v>
      </c>
      <c r="F3" s="853"/>
      <c r="G3" s="853"/>
      <c r="H3" s="853"/>
      <c r="I3" s="853"/>
      <c r="J3" s="853"/>
      <c r="K3" s="853"/>
      <c r="L3" s="853"/>
      <c r="M3" s="536"/>
      <c r="N3" s="536"/>
    </row>
    <row r="4" spans="5:16" ht="15" x14ac:dyDescent="0.2">
      <c r="E4" s="853" t="s">
        <v>164</v>
      </c>
      <c r="F4" s="853"/>
      <c r="G4" s="853"/>
      <c r="H4" s="853"/>
      <c r="I4" s="853"/>
      <c r="J4" s="853"/>
      <c r="K4" s="853"/>
      <c r="L4" s="853"/>
      <c r="M4" s="536"/>
      <c r="N4" s="536"/>
    </row>
    <row r="5" spans="5:16" ht="15" x14ac:dyDescent="0.2">
      <c r="E5" s="853" t="s">
        <v>277</v>
      </c>
      <c r="F5" s="853"/>
      <c r="G5" s="853"/>
      <c r="H5" s="853"/>
      <c r="I5" s="853"/>
      <c r="J5" s="853"/>
      <c r="K5" s="853"/>
      <c r="L5" s="853"/>
      <c r="M5" s="536"/>
      <c r="N5" s="536"/>
    </row>
    <row r="6" spans="5:16" ht="13.5" thickBot="1" x14ac:dyDescent="0.25"/>
    <row r="7" spans="5:16" ht="78.75" customHeight="1" thickBot="1" x14ac:dyDescent="0.25">
      <c r="E7" s="537" t="s">
        <v>146</v>
      </c>
      <c r="F7" s="538" t="s">
        <v>0</v>
      </c>
      <c r="G7" s="539" t="s">
        <v>221</v>
      </c>
      <c r="H7" s="539" t="s">
        <v>219</v>
      </c>
      <c r="I7" s="539" t="s">
        <v>220</v>
      </c>
      <c r="J7" s="539" t="s">
        <v>113</v>
      </c>
      <c r="K7" s="539" t="s">
        <v>156</v>
      </c>
      <c r="L7" s="540" t="s">
        <v>144</v>
      </c>
    </row>
    <row r="8" spans="5:16" ht="18.75" customHeight="1" x14ac:dyDescent="0.2">
      <c r="E8" s="541" t="s">
        <v>158</v>
      </c>
      <c r="F8" s="542" t="s">
        <v>45</v>
      </c>
      <c r="G8" s="471">
        <f>G9+G10+G11</f>
        <v>75158838000</v>
      </c>
      <c r="H8" s="543">
        <f>H9+H11</f>
        <v>2252606505</v>
      </c>
      <c r="I8" s="543">
        <f t="shared" ref="I8:J8" si="0">I9+I11</f>
        <v>2252606505</v>
      </c>
      <c r="J8" s="543">
        <f t="shared" si="0"/>
        <v>2252606505</v>
      </c>
      <c r="K8" s="544">
        <f>J8/G8*100</f>
        <v>2.9971279026426672</v>
      </c>
      <c r="L8" s="545"/>
      <c r="N8" s="546"/>
    </row>
    <row r="9" spans="5:16" ht="18.75" customHeight="1" x14ac:dyDescent="0.2">
      <c r="E9" s="541" t="s">
        <v>168</v>
      </c>
      <c r="F9" s="547" t="s">
        <v>26</v>
      </c>
      <c r="G9" s="472">
        <f>$G$13</f>
        <v>74320354000</v>
      </c>
      <c r="H9" s="548">
        <f>H13</f>
        <v>2214290735</v>
      </c>
      <c r="I9" s="548">
        <f t="shared" ref="I9:J9" si="1">I13</f>
        <v>2214290735</v>
      </c>
      <c r="J9" s="548">
        <f t="shared" si="1"/>
        <v>2214290735</v>
      </c>
      <c r="K9" s="549">
        <f>J9/G9*100</f>
        <v>2.9793866899503736</v>
      </c>
      <c r="L9" s="550"/>
      <c r="M9" s="551"/>
      <c r="N9" s="552"/>
    </row>
    <row r="10" spans="5:16" ht="18.75" customHeight="1" x14ac:dyDescent="0.2">
      <c r="E10" s="541" t="s">
        <v>169</v>
      </c>
      <c r="F10" s="547" t="s">
        <v>27</v>
      </c>
      <c r="G10" s="472">
        <f>$G$60</f>
        <v>538484000</v>
      </c>
      <c r="H10" s="553">
        <f>H60</f>
        <v>0</v>
      </c>
      <c r="I10" s="553">
        <f t="shared" ref="I10:J10" si="2">I60</f>
        <v>0</v>
      </c>
      <c r="J10" s="553">
        <f t="shared" si="2"/>
        <v>0</v>
      </c>
      <c r="K10" s="549">
        <f>J10/G10*100</f>
        <v>0</v>
      </c>
      <c r="L10" s="550"/>
      <c r="N10" s="546"/>
    </row>
    <row r="11" spans="5:16" ht="18.75" customHeight="1" x14ac:dyDescent="0.2">
      <c r="E11" s="541" t="str">
        <f>E64</f>
        <v>4.1.04</v>
      </c>
      <c r="F11" s="547" t="s">
        <v>129</v>
      </c>
      <c r="G11" s="472">
        <f>G64</f>
        <v>300000000</v>
      </c>
      <c r="H11" s="472">
        <f>H64</f>
        <v>38315770</v>
      </c>
      <c r="I11" s="472">
        <f t="shared" ref="I11:J11" si="3">I64</f>
        <v>38315770</v>
      </c>
      <c r="J11" s="472">
        <f t="shared" si="3"/>
        <v>38315770</v>
      </c>
      <c r="K11" s="549">
        <f>J11/G11*100</f>
        <v>12.771923333333332</v>
      </c>
      <c r="L11" s="550"/>
    </row>
    <row r="12" spans="5:16" ht="5.0999999999999996" customHeight="1" x14ac:dyDescent="0.2">
      <c r="E12" s="554"/>
      <c r="F12" s="555"/>
      <c r="G12" s="556"/>
      <c r="H12" s="557"/>
      <c r="I12" s="557"/>
      <c r="J12" s="557"/>
      <c r="K12" s="558"/>
      <c r="L12" s="559"/>
    </row>
    <row r="13" spans="5:16" ht="18.75" customHeight="1" x14ac:dyDescent="0.2">
      <c r="E13" s="560" t="str">
        <f>E9</f>
        <v>4.1.01</v>
      </c>
      <c r="F13" s="561" t="str">
        <f>F9</f>
        <v>PENDAPATAN PAJAK DAERAH</v>
      </c>
      <c r="G13" s="562">
        <f>G14+G24+G35+G41+G44+G45+G48+G51+G52+G55+G58</f>
        <v>74320354000</v>
      </c>
      <c r="H13" s="563">
        <f>H14+H24+H35+H41+H44+H45+H48+H51+H52+H55+H58</f>
        <v>2214290735</v>
      </c>
      <c r="I13" s="563">
        <f t="shared" ref="I13:J13" si="4">I14+I24+I35+I41+I44+I45+I48+I51+I52+I55+I58</f>
        <v>2214290735</v>
      </c>
      <c r="J13" s="563">
        <f t="shared" si="4"/>
        <v>2214290735</v>
      </c>
      <c r="K13" s="564">
        <f>J13/G13*100</f>
        <v>2.9793866899503736</v>
      </c>
      <c r="L13" s="565"/>
      <c r="M13" s="535">
        <v>254708400</v>
      </c>
    </row>
    <row r="14" spans="5:16" ht="18.75" customHeight="1" x14ac:dyDescent="0.2">
      <c r="E14" s="566" t="s">
        <v>170</v>
      </c>
      <c r="F14" s="567" t="s">
        <v>157</v>
      </c>
      <c r="G14" s="473">
        <f>G15+G18+G21</f>
        <v>2463180809</v>
      </c>
      <c r="H14" s="568">
        <f>H15+H18+H21</f>
        <v>62018334</v>
      </c>
      <c r="I14" s="568">
        <f t="shared" ref="I14:J14" si="5">I15+I18+I21</f>
        <v>62018334</v>
      </c>
      <c r="J14" s="568">
        <f t="shared" si="5"/>
        <v>62018334</v>
      </c>
      <c r="K14" s="569">
        <f>J14/G14*100</f>
        <v>2.5178149234273284</v>
      </c>
      <c r="L14" s="570"/>
      <c r="M14" s="571"/>
    </row>
    <row r="15" spans="5:16" ht="18.75" customHeight="1" x14ac:dyDescent="0.2">
      <c r="E15" s="572" t="s">
        <v>171</v>
      </c>
      <c r="F15" s="573" t="s">
        <v>175</v>
      </c>
      <c r="G15" s="474">
        <v>2001580809</v>
      </c>
      <c r="H15" s="574">
        <f>H16+H17</f>
        <v>50165334</v>
      </c>
      <c r="I15" s="574">
        <f>I16+I17</f>
        <v>50165334</v>
      </c>
      <c r="J15" s="574">
        <f>J16+J17</f>
        <v>50165334</v>
      </c>
      <c r="K15" s="575">
        <f>J15/G15*100</f>
        <v>2.5062857204882403</v>
      </c>
      <c r="L15" s="570"/>
      <c r="M15" s="576"/>
    </row>
    <row r="16" spans="5:16" ht="18.75" customHeight="1" x14ac:dyDescent="0.2">
      <c r="E16" s="572"/>
      <c r="F16" s="577" t="s">
        <v>149</v>
      </c>
      <c r="G16" s="475"/>
      <c r="H16" s="474">
        <v>50165334</v>
      </c>
      <c r="I16" s="474">
        <f>H16</f>
        <v>50165334</v>
      </c>
      <c r="J16" s="474">
        <f>H16</f>
        <v>50165334</v>
      </c>
      <c r="K16" s="578"/>
      <c r="L16" s="570"/>
      <c r="M16" s="571"/>
      <c r="N16" s="546"/>
    </row>
    <row r="17" spans="5:16" ht="18.75" customHeight="1" x14ac:dyDescent="0.2">
      <c r="E17" s="572"/>
      <c r="F17" s="577" t="s">
        <v>147</v>
      </c>
      <c r="G17" s="475"/>
      <c r="H17" s="579">
        <v>0</v>
      </c>
      <c r="I17" s="579">
        <f>H17</f>
        <v>0</v>
      </c>
      <c r="J17" s="574">
        <f t="shared" ref="J17:J57" si="6">H17</f>
        <v>0</v>
      </c>
      <c r="K17" s="578"/>
      <c r="L17" s="570"/>
      <c r="M17" s="571">
        <f>H20+H23+H27+H30+H33</f>
        <v>33562677</v>
      </c>
    </row>
    <row r="18" spans="5:16" ht="21.75" customHeight="1" x14ac:dyDescent="0.2">
      <c r="E18" s="572" t="s">
        <v>173</v>
      </c>
      <c r="F18" s="580" t="s">
        <v>172</v>
      </c>
      <c r="G18" s="474">
        <v>350000000</v>
      </c>
      <c r="H18" s="474">
        <f>H19+H20</f>
        <v>10273000</v>
      </c>
      <c r="I18" s="474">
        <f>I19+I20</f>
        <v>10273000</v>
      </c>
      <c r="J18" s="474">
        <f t="shared" si="6"/>
        <v>10273000</v>
      </c>
      <c r="K18" s="575">
        <f>J18/G18*100</f>
        <v>2.9351428571428571</v>
      </c>
      <c r="L18" s="570"/>
      <c r="N18" s="546"/>
    </row>
    <row r="19" spans="5:16" ht="36.75" customHeight="1" x14ac:dyDescent="0.2">
      <c r="E19" s="572"/>
      <c r="F19" s="581" t="s">
        <v>150</v>
      </c>
      <c r="G19" s="474"/>
      <c r="H19" s="475">
        <v>9623000</v>
      </c>
      <c r="I19" s="475">
        <f>H19</f>
        <v>9623000</v>
      </c>
      <c r="J19" s="474">
        <f t="shared" si="6"/>
        <v>9623000</v>
      </c>
      <c r="K19" s="575"/>
      <c r="L19" s="570"/>
    </row>
    <row r="20" spans="5:16" ht="34.5" customHeight="1" x14ac:dyDescent="0.2">
      <c r="E20" s="572"/>
      <c r="F20" s="581" t="s">
        <v>148</v>
      </c>
      <c r="G20" s="475"/>
      <c r="H20" s="475">
        <v>650000</v>
      </c>
      <c r="I20" s="475">
        <f t="shared" ref="I20:I24" si="7">H20</f>
        <v>650000</v>
      </c>
      <c r="J20" s="474">
        <f t="shared" si="6"/>
        <v>650000</v>
      </c>
      <c r="K20" s="575"/>
      <c r="L20" s="570"/>
      <c r="M20" s="576"/>
    </row>
    <row r="21" spans="5:16" ht="18.75" customHeight="1" x14ac:dyDescent="0.2">
      <c r="E21" s="572" t="s">
        <v>174</v>
      </c>
      <c r="F21" s="573" t="s">
        <v>176</v>
      </c>
      <c r="G21" s="474">
        <v>111600000</v>
      </c>
      <c r="H21" s="474">
        <f>H22+H23</f>
        <v>1580000</v>
      </c>
      <c r="I21" s="474">
        <f t="shared" si="7"/>
        <v>1580000</v>
      </c>
      <c r="J21" s="474">
        <f t="shared" si="6"/>
        <v>1580000</v>
      </c>
      <c r="K21" s="575">
        <f>J21/G21*100</f>
        <v>1.4157706093189963</v>
      </c>
      <c r="L21" s="570"/>
    </row>
    <row r="22" spans="5:16" ht="18.75" customHeight="1" x14ac:dyDescent="0.2">
      <c r="E22" s="572"/>
      <c r="F22" s="577" t="s">
        <v>151</v>
      </c>
      <c r="G22" s="474"/>
      <c r="H22" s="475">
        <f>130000+1450000</f>
        <v>1580000</v>
      </c>
      <c r="I22" s="475">
        <f t="shared" si="7"/>
        <v>1580000</v>
      </c>
      <c r="J22" s="474">
        <f t="shared" si="6"/>
        <v>1580000</v>
      </c>
      <c r="K22" s="575"/>
      <c r="L22" s="570"/>
    </row>
    <row r="23" spans="5:16" ht="18.75" customHeight="1" x14ac:dyDescent="0.2">
      <c r="E23" s="572"/>
      <c r="F23" s="577" t="str">
        <f xml:space="preserve"> "Penerimaan Piutang " &amp;F21</f>
        <v>Penerimaan Piutang Pajak Wisma Pariwisata</v>
      </c>
      <c r="G23" s="475"/>
      <c r="H23" s="475"/>
      <c r="I23" s="475">
        <f t="shared" si="7"/>
        <v>0</v>
      </c>
      <c r="J23" s="474">
        <f t="shared" si="6"/>
        <v>0</v>
      </c>
      <c r="K23" s="575"/>
      <c r="L23" s="570"/>
    </row>
    <row r="24" spans="5:16" ht="18.75" customHeight="1" x14ac:dyDescent="0.2">
      <c r="E24" s="566" t="s">
        <v>177</v>
      </c>
      <c r="F24" s="582" t="s">
        <v>159</v>
      </c>
      <c r="G24" s="476">
        <v>3637447807</v>
      </c>
      <c r="H24" s="473">
        <f>H25+H28+H31+H34</f>
        <v>167257851</v>
      </c>
      <c r="I24" s="473">
        <f t="shared" si="7"/>
        <v>167257851</v>
      </c>
      <c r="J24" s="473">
        <f t="shared" si="6"/>
        <v>167257851</v>
      </c>
      <c r="K24" s="569">
        <f>J24/G24*100</f>
        <v>4.5982199573592393</v>
      </c>
      <c r="L24" s="570"/>
      <c r="N24" s="576"/>
    </row>
    <row r="25" spans="5:16" ht="18.75" customHeight="1" x14ac:dyDescent="0.2">
      <c r="E25" s="572" t="s">
        <v>178</v>
      </c>
      <c r="F25" s="573" t="s">
        <v>179</v>
      </c>
      <c r="G25" s="477"/>
      <c r="H25" s="474">
        <f>H26+H27</f>
        <v>118073261</v>
      </c>
      <c r="I25" s="474">
        <f>H25:H34</f>
        <v>118073261</v>
      </c>
      <c r="J25" s="474">
        <f t="shared" si="6"/>
        <v>118073261</v>
      </c>
      <c r="K25" s="575"/>
      <c r="L25" s="570"/>
      <c r="M25" s="546">
        <f>J26+J29+J32+J34</f>
        <v>134345174</v>
      </c>
      <c r="N25" s="576"/>
      <c r="P25" s="551"/>
    </row>
    <row r="26" spans="5:16" ht="18.75" customHeight="1" x14ac:dyDescent="0.2">
      <c r="E26" s="572"/>
      <c r="F26" s="577" t="s">
        <v>180</v>
      </c>
      <c r="G26" s="474"/>
      <c r="H26" s="475">
        <v>93541870</v>
      </c>
      <c r="I26" s="475">
        <f t="shared" ref="I26:I55" si="8">H26</f>
        <v>93541870</v>
      </c>
      <c r="J26" s="474">
        <f t="shared" si="6"/>
        <v>93541870</v>
      </c>
      <c r="K26" s="575"/>
      <c r="L26" s="570"/>
      <c r="M26" s="546"/>
      <c r="N26" s="576"/>
    </row>
    <row r="27" spans="5:16" ht="18.75" customHeight="1" x14ac:dyDescent="0.2">
      <c r="E27" s="572"/>
      <c r="F27" s="577" t="str">
        <f xml:space="preserve"> "Penerimaan Piutang " &amp;F25</f>
        <v>Penerimaan Piutang Pajak Restoran dan Sejenisnya</v>
      </c>
      <c r="G27" s="475"/>
      <c r="H27" s="475">
        <v>24531391</v>
      </c>
      <c r="I27" s="475">
        <f t="shared" si="8"/>
        <v>24531391</v>
      </c>
      <c r="J27" s="474">
        <f t="shared" si="6"/>
        <v>24531391</v>
      </c>
      <c r="K27" s="578"/>
      <c r="L27" s="570"/>
      <c r="M27" s="576">
        <v>12518350</v>
      </c>
    </row>
    <row r="28" spans="5:16" ht="18.75" customHeight="1" x14ac:dyDescent="0.2">
      <c r="E28" s="572" t="s">
        <v>181</v>
      </c>
      <c r="F28" s="573" t="s">
        <v>182</v>
      </c>
      <c r="G28" s="477"/>
      <c r="H28" s="483">
        <f>H29+H30</f>
        <v>12518350</v>
      </c>
      <c r="I28" s="474">
        <f>H28</f>
        <v>12518350</v>
      </c>
      <c r="J28" s="474">
        <f>H28</f>
        <v>12518350</v>
      </c>
      <c r="K28" s="575"/>
      <c r="L28" s="570"/>
      <c r="M28" s="546"/>
    </row>
    <row r="29" spans="5:16" ht="18.75" customHeight="1" x14ac:dyDescent="0.2">
      <c r="E29" s="572"/>
      <c r="F29" s="577" t="s">
        <v>183</v>
      </c>
      <c r="G29" s="474"/>
      <c r="H29" s="475">
        <v>10548350</v>
      </c>
      <c r="I29" s="475">
        <f>H29</f>
        <v>10548350</v>
      </c>
      <c r="J29" s="474">
        <f t="shared" si="6"/>
        <v>10548350</v>
      </c>
      <c r="K29" s="575"/>
      <c r="L29" s="570"/>
      <c r="M29" s="552"/>
      <c r="N29" s="583"/>
    </row>
    <row r="30" spans="5:16" ht="18.75" customHeight="1" x14ac:dyDescent="0.2">
      <c r="E30" s="572"/>
      <c r="F30" s="577" t="str">
        <f xml:space="preserve"> "Penerimaan Piutang " &amp;F28</f>
        <v>Penerimaan Piutang Pajak Rumah Makan dan Sejenisnya</v>
      </c>
      <c r="G30" s="475"/>
      <c r="H30" s="475">
        <v>1970000</v>
      </c>
      <c r="I30" s="475">
        <f t="shared" si="8"/>
        <v>1970000</v>
      </c>
      <c r="J30" s="474">
        <f>H30</f>
        <v>1970000</v>
      </c>
      <c r="K30" s="578"/>
      <c r="L30" s="570"/>
      <c r="M30" s="546"/>
    </row>
    <row r="31" spans="5:16" ht="18.75" customHeight="1" x14ac:dyDescent="0.2">
      <c r="E31" s="572" t="s">
        <v>184</v>
      </c>
      <c r="F31" s="573" t="s">
        <v>185</v>
      </c>
      <c r="G31" s="477"/>
      <c r="H31" s="474">
        <f>H32+H33</f>
        <v>33055440</v>
      </c>
      <c r="I31" s="474">
        <f t="shared" si="8"/>
        <v>33055440</v>
      </c>
      <c r="J31" s="474">
        <f t="shared" si="6"/>
        <v>33055440</v>
      </c>
      <c r="K31" s="575"/>
      <c r="L31" s="570"/>
      <c r="M31" s="584">
        <v>33055440</v>
      </c>
    </row>
    <row r="32" spans="5:16" ht="18.75" customHeight="1" x14ac:dyDescent="0.2">
      <c r="E32" s="572"/>
      <c r="F32" s="577" t="s">
        <v>186</v>
      </c>
      <c r="G32" s="475"/>
      <c r="H32" s="475">
        <v>26644154</v>
      </c>
      <c r="I32" s="475">
        <f t="shared" si="8"/>
        <v>26644154</v>
      </c>
      <c r="J32" s="474">
        <f t="shared" si="6"/>
        <v>26644154</v>
      </c>
      <c r="K32" s="578"/>
      <c r="L32" s="570"/>
    </row>
    <row r="33" spans="5:15" ht="18.75" customHeight="1" x14ac:dyDescent="0.2">
      <c r="E33" s="572"/>
      <c r="F33" s="577" t="str">
        <f xml:space="preserve"> "Penerimaan Piutang " &amp;F31</f>
        <v>Penerimaan Piutang Pajak Kafetaria dan Sejenisnya</v>
      </c>
      <c r="G33" s="475"/>
      <c r="H33" s="475">
        <v>6411286</v>
      </c>
      <c r="I33" s="475">
        <f t="shared" si="8"/>
        <v>6411286</v>
      </c>
      <c r="J33" s="474">
        <f t="shared" si="6"/>
        <v>6411286</v>
      </c>
      <c r="K33" s="575"/>
      <c r="L33" s="570"/>
      <c r="M33" s="576"/>
      <c r="N33" s="546"/>
    </row>
    <row r="34" spans="5:15" ht="18.75" customHeight="1" x14ac:dyDescent="0.2">
      <c r="E34" s="572" t="s">
        <v>188</v>
      </c>
      <c r="F34" s="573" t="s">
        <v>187</v>
      </c>
      <c r="G34" s="477"/>
      <c r="H34" s="474">
        <v>3610800</v>
      </c>
      <c r="I34" s="474">
        <f>H34</f>
        <v>3610800</v>
      </c>
      <c r="J34" s="474">
        <f t="shared" si="6"/>
        <v>3610800</v>
      </c>
      <c r="K34" s="575"/>
      <c r="L34" s="570"/>
      <c r="M34" s="571"/>
      <c r="N34" s="546"/>
    </row>
    <row r="35" spans="5:15" ht="18.75" customHeight="1" x14ac:dyDescent="0.2">
      <c r="E35" s="566" t="s">
        <v>189</v>
      </c>
      <c r="F35" s="567" t="s">
        <v>160</v>
      </c>
      <c r="G35" s="473">
        <f>G36+G39</f>
        <v>11590549</v>
      </c>
      <c r="H35" s="473">
        <f>H36</f>
        <v>500000</v>
      </c>
      <c r="I35" s="473">
        <f t="shared" si="8"/>
        <v>500000</v>
      </c>
      <c r="J35" s="473">
        <f t="shared" si="6"/>
        <v>500000</v>
      </c>
      <c r="K35" s="569">
        <f>J35/G35*100</f>
        <v>4.3138595074314425</v>
      </c>
      <c r="L35" s="570"/>
      <c r="N35" s="546"/>
    </row>
    <row r="36" spans="5:15" ht="18.75" customHeight="1" x14ac:dyDescent="0.2">
      <c r="E36" s="585" t="s">
        <v>191</v>
      </c>
      <c r="F36" s="586" t="s">
        <v>190</v>
      </c>
      <c r="G36" s="474">
        <v>11590549</v>
      </c>
      <c r="H36" s="474">
        <f>H37+H38+H39+H40</f>
        <v>500000</v>
      </c>
      <c r="I36" s="474">
        <f t="shared" si="8"/>
        <v>500000</v>
      </c>
      <c r="J36" s="474">
        <f t="shared" si="6"/>
        <v>500000</v>
      </c>
      <c r="K36" s="575">
        <f>J36/G36*100</f>
        <v>4.3138595074314425</v>
      </c>
      <c r="L36" s="570"/>
      <c r="N36" s="587"/>
      <c r="O36" s="552"/>
    </row>
    <row r="37" spans="5:15" ht="18.75" customHeight="1" x14ac:dyDescent="0.2">
      <c r="E37" s="585"/>
      <c r="F37" s="588" t="s">
        <v>192</v>
      </c>
      <c r="G37" s="474"/>
      <c r="H37" s="475">
        <v>0</v>
      </c>
      <c r="I37" s="475">
        <f t="shared" si="8"/>
        <v>0</v>
      </c>
      <c r="J37" s="474">
        <f t="shared" si="6"/>
        <v>0</v>
      </c>
      <c r="K37" s="575"/>
      <c r="L37" s="570"/>
      <c r="N37" s="552"/>
      <c r="O37" s="546"/>
    </row>
    <row r="38" spans="5:15" ht="18.75" customHeight="1" x14ac:dyDescent="0.2">
      <c r="E38" s="585"/>
      <c r="F38" s="577" t="str">
        <f xml:space="preserve"> "Penerimaan Piutang " &amp;F36</f>
        <v>Penerimaan Piutang Pajak Diskotik, Karaoke, Club Malam, dan Sejenisnya</v>
      </c>
      <c r="G38" s="474"/>
      <c r="H38" s="481">
        <v>0</v>
      </c>
      <c r="I38" s="481">
        <f t="shared" si="8"/>
        <v>0</v>
      </c>
      <c r="J38" s="474">
        <f t="shared" si="6"/>
        <v>0</v>
      </c>
      <c r="K38" s="578"/>
      <c r="L38" s="570"/>
      <c r="N38" s="546"/>
    </row>
    <row r="39" spans="5:15" ht="18.75" customHeight="1" x14ac:dyDescent="0.2">
      <c r="E39" s="585"/>
      <c r="F39" s="577" t="s">
        <v>225</v>
      </c>
      <c r="G39" s="474"/>
      <c r="H39" s="481">
        <v>500000</v>
      </c>
      <c r="I39" s="481">
        <f t="shared" si="8"/>
        <v>500000</v>
      </c>
      <c r="J39" s="474">
        <f t="shared" si="6"/>
        <v>500000</v>
      </c>
      <c r="K39" s="578"/>
      <c r="L39" s="570"/>
      <c r="M39" s="551"/>
    </row>
    <row r="40" spans="5:15" ht="18.75" customHeight="1" x14ac:dyDescent="0.2">
      <c r="E40" s="585"/>
      <c r="F40" s="577" t="s">
        <v>275</v>
      </c>
      <c r="G40" s="474"/>
      <c r="H40" s="481"/>
      <c r="I40" s="481">
        <f t="shared" si="8"/>
        <v>0</v>
      </c>
      <c r="J40" s="474">
        <f t="shared" si="6"/>
        <v>0</v>
      </c>
      <c r="K40" s="578"/>
      <c r="L40" s="570"/>
      <c r="M40" s="551"/>
    </row>
    <row r="41" spans="5:15" ht="18.75" customHeight="1" x14ac:dyDescent="0.2">
      <c r="E41" s="566" t="s">
        <v>193</v>
      </c>
      <c r="F41" s="567" t="s">
        <v>161</v>
      </c>
      <c r="G41" s="473">
        <f>G42+G43</f>
        <v>846864648</v>
      </c>
      <c r="H41" s="473">
        <f>H42+H43</f>
        <v>3618000</v>
      </c>
      <c r="I41" s="473">
        <f t="shared" si="8"/>
        <v>3618000</v>
      </c>
      <c r="J41" s="473">
        <f t="shared" si="6"/>
        <v>3618000</v>
      </c>
      <c r="K41" s="569">
        <f>J41/G41*100</f>
        <v>0.42722293444937848</v>
      </c>
      <c r="L41" s="570"/>
    </row>
    <row r="42" spans="5:15" ht="18.75" customHeight="1" x14ac:dyDescent="0.2">
      <c r="E42" s="572" t="s">
        <v>195</v>
      </c>
      <c r="F42" s="573" t="s">
        <v>194</v>
      </c>
      <c r="G42" s="478">
        <v>426864648</v>
      </c>
      <c r="H42" s="478">
        <v>1050000</v>
      </c>
      <c r="I42" s="478">
        <f t="shared" si="8"/>
        <v>1050000</v>
      </c>
      <c r="J42" s="474">
        <f t="shared" si="6"/>
        <v>1050000</v>
      </c>
      <c r="K42" s="575">
        <f t="shared" ref="K42:K48" si="9">J42/G42*100</f>
        <v>0.24597961084844863</v>
      </c>
      <c r="L42" s="570"/>
    </row>
    <row r="43" spans="5:15" ht="18.75" customHeight="1" x14ac:dyDescent="0.2">
      <c r="E43" s="572" t="s">
        <v>196</v>
      </c>
      <c r="F43" s="573" t="s">
        <v>197</v>
      </c>
      <c r="G43" s="478">
        <v>420000000</v>
      </c>
      <c r="H43" s="478">
        <f>1488000+1080000</f>
        <v>2568000</v>
      </c>
      <c r="I43" s="478">
        <f t="shared" si="8"/>
        <v>2568000</v>
      </c>
      <c r="J43" s="474">
        <f t="shared" si="6"/>
        <v>2568000</v>
      </c>
      <c r="K43" s="575">
        <f t="shared" si="9"/>
        <v>0.61142857142857143</v>
      </c>
      <c r="L43" s="570"/>
      <c r="M43" s="576"/>
    </row>
    <row r="44" spans="5:15" ht="18.75" customHeight="1" x14ac:dyDescent="0.2">
      <c r="E44" s="566" t="s">
        <v>198</v>
      </c>
      <c r="F44" s="567" t="s">
        <v>162</v>
      </c>
      <c r="G44" s="479">
        <v>20400000000</v>
      </c>
      <c r="H44" s="480">
        <v>1546223884</v>
      </c>
      <c r="I44" s="480">
        <f t="shared" si="8"/>
        <v>1546223884</v>
      </c>
      <c r="J44" s="473">
        <f t="shared" si="6"/>
        <v>1546223884</v>
      </c>
      <c r="K44" s="569">
        <f t="shared" si="9"/>
        <v>7.5795288431372549</v>
      </c>
      <c r="L44" s="570"/>
      <c r="M44" s="576"/>
    </row>
    <row r="45" spans="5:15" ht="18.75" customHeight="1" x14ac:dyDescent="0.2">
      <c r="E45" s="566" t="s">
        <v>199</v>
      </c>
      <c r="F45" s="567" t="s">
        <v>85</v>
      </c>
      <c r="G45" s="480">
        <v>300000000</v>
      </c>
      <c r="H45" s="480">
        <f>H46+H47</f>
        <v>2300000</v>
      </c>
      <c r="I45" s="480">
        <f t="shared" si="8"/>
        <v>2300000</v>
      </c>
      <c r="J45" s="473">
        <f t="shared" si="6"/>
        <v>2300000</v>
      </c>
      <c r="K45" s="569">
        <f t="shared" si="9"/>
        <v>0.76666666666666661</v>
      </c>
      <c r="L45" s="570"/>
      <c r="M45" s="589"/>
    </row>
    <row r="46" spans="5:15" ht="18.75" customHeight="1" x14ac:dyDescent="0.2">
      <c r="E46" s="566"/>
      <c r="F46" s="588" t="s">
        <v>163</v>
      </c>
      <c r="G46" s="480"/>
      <c r="H46" s="478">
        <v>2300000</v>
      </c>
      <c r="I46" s="478">
        <f t="shared" si="8"/>
        <v>2300000</v>
      </c>
      <c r="J46" s="474">
        <f t="shared" si="6"/>
        <v>2300000</v>
      </c>
      <c r="K46" s="569"/>
      <c r="L46" s="570"/>
    </row>
    <row r="47" spans="5:15" ht="18.75" customHeight="1" x14ac:dyDescent="0.2">
      <c r="E47" s="566"/>
      <c r="F47" s="577" t="str">
        <f xml:space="preserve"> "Penerimaan Piutang " &amp;F45</f>
        <v>Penerimaan Piutang Pajak Parkir</v>
      </c>
      <c r="G47" s="480"/>
      <c r="H47" s="478">
        <v>0</v>
      </c>
      <c r="I47" s="478">
        <f t="shared" si="8"/>
        <v>0</v>
      </c>
      <c r="J47" s="474">
        <f t="shared" si="6"/>
        <v>0</v>
      </c>
      <c r="K47" s="569"/>
      <c r="L47" s="570"/>
    </row>
    <row r="48" spans="5:15" ht="18.75" customHeight="1" x14ac:dyDescent="0.2">
      <c r="E48" s="566" t="s">
        <v>202</v>
      </c>
      <c r="F48" s="567" t="s">
        <v>200</v>
      </c>
      <c r="G48" s="480">
        <v>80000000</v>
      </c>
      <c r="H48" s="480">
        <f>H49+H50</f>
        <v>750000</v>
      </c>
      <c r="I48" s="480">
        <f t="shared" si="8"/>
        <v>750000</v>
      </c>
      <c r="J48" s="480">
        <f t="shared" si="6"/>
        <v>750000</v>
      </c>
      <c r="K48" s="569">
        <f t="shared" si="9"/>
        <v>0.9375</v>
      </c>
      <c r="L48" s="570"/>
    </row>
    <row r="49" spans="5:14" ht="18.75" customHeight="1" x14ac:dyDescent="0.2">
      <c r="E49" s="572"/>
      <c r="F49" s="577" t="s">
        <v>201</v>
      </c>
      <c r="G49" s="478"/>
      <c r="H49" s="481">
        <v>750000</v>
      </c>
      <c r="I49" s="481">
        <f t="shared" si="8"/>
        <v>750000</v>
      </c>
      <c r="J49" s="474">
        <f t="shared" si="6"/>
        <v>750000</v>
      </c>
      <c r="K49" s="575"/>
      <c r="L49" s="570"/>
    </row>
    <row r="50" spans="5:14" ht="18.75" customHeight="1" x14ac:dyDescent="0.2">
      <c r="E50" s="572"/>
      <c r="F50" s="577" t="str">
        <f xml:space="preserve"> "Penerimaan Piutang " &amp;F48</f>
        <v>Penerimaan Piutang Pajak Air Tanah</v>
      </c>
      <c r="G50" s="481"/>
      <c r="H50" s="481">
        <v>0</v>
      </c>
      <c r="I50" s="481">
        <f t="shared" si="8"/>
        <v>0</v>
      </c>
      <c r="J50" s="474">
        <f t="shared" si="6"/>
        <v>0</v>
      </c>
      <c r="K50" s="578"/>
      <c r="L50" s="570"/>
    </row>
    <row r="51" spans="5:14" ht="18.75" customHeight="1" x14ac:dyDescent="0.2">
      <c r="E51" s="566" t="s">
        <v>203</v>
      </c>
      <c r="F51" s="567" t="s">
        <v>87</v>
      </c>
      <c r="G51" s="480">
        <v>500000000</v>
      </c>
      <c r="H51" s="480">
        <v>0</v>
      </c>
      <c r="I51" s="480">
        <f t="shared" si="8"/>
        <v>0</v>
      </c>
      <c r="J51" s="473">
        <f t="shared" si="6"/>
        <v>0</v>
      </c>
      <c r="K51" s="569">
        <f>J51/G51*100</f>
        <v>0</v>
      </c>
      <c r="L51" s="570"/>
    </row>
    <row r="52" spans="5:14" ht="18.75" customHeight="1" x14ac:dyDescent="0.2">
      <c r="E52" s="566" t="s">
        <v>204</v>
      </c>
      <c r="F52" s="567" t="s">
        <v>226</v>
      </c>
      <c r="G52" s="480">
        <v>785886750</v>
      </c>
      <c r="H52" s="480">
        <f>H53+H54</f>
        <v>0</v>
      </c>
      <c r="I52" s="480">
        <f t="shared" si="8"/>
        <v>0</v>
      </c>
      <c r="J52" s="473">
        <f t="shared" si="6"/>
        <v>0</v>
      </c>
      <c r="K52" s="569">
        <v>0</v>
      </c>
      <c r="L52" s="570"/>
    </row>
    <row r="53" spans="5:14" ht="18.75" customHeight="1" x14ac:dyDescent="0.2">
      <c r="E53" s="566"/>
      <c r="F53" s="590" t="s">
        <v>228</v>
      </c>
      <c r="G53" s="480"/>
      <c r="H53" s="480"/>
      <c r="I53" s="480">
        <f>H53</f>
        <v>0</v>
      </c>
      <c r="J53" s="473">
        <f>I53</f>
        <v>0</v>
      </c>
      <c r="K53" s="569"/>
      <c r="L53" s="570"/>
    </row>
    <row r="54" spans="5:14" ht="18.75" customHeight="1" x14ac:dyDescent="0.2">
      <c r="E54" s="566"/>
      <c r="F54" s="590" t="s">
        <v>227</v>
      </c>
      <c r="G54" s="480"/>
      <c r="H54" s="478">
        <v>0</v>
      </c>
      <c r="I54" s="478">
        <f>H54</f>
        <v>0</v>
      </c>
      <c r="J54" s="474">
        <f>I54</f>
        <v>0</v>
      </c>
      <c r="K54" s="569"/>
      <c r="L54" s="570"/>
      <c r="M54" s="552">
        <v>2248996085</v>
      </c>
      <c r="N54" s="584">
        <f>M54-M55</f>
        <v>2033766049</v>
      </c>
    </row>
    <row r="55" spans="5:14" ht="27" customHeight="1" x14ac:dyDescent="0.2">
      <c r="E55" s="566" t="s">
        <v>206</v>
      </c>
      <c r="F55" s="591" t="s">
        <v>205</v>
      </c>
      <c r="G55" s="482">
        <f>G56+G57</f>
        <v>33451567633</v>
      </c>
      <c r="H55" s="482">
        <f>H56+H57</f>
        <v>176914266</v>
      </c>
      <c r="I55" s="482">
        <f t="shared" si="8"/>
        <v>176914266</v>
      </c>
      <c r="J55" s="482">
        <f t="shared" si="6"/>
        <v>176914266</v>
      </c>
      <c r="K55" s="592">
        <f>J55/G55*100</f>
        <v>0.52886689180292379</v>
      </c>
      <c r="L55" s="570"/>
      <c r="M55" s="546">
        <f>H55+H64</f>
        <v>215230036</v>
      </c>
      <c r="N55" s="546">
        <f>H58</f>
        <v>254708400</v>
      </c>
    </row>
    <row r="56" spans="5:14" ht="27" customHeight="1" x14ac:dyDescent="0.2">
      <c r="E56" s="572"/>
      <c r="F56" s="581" t="s">
        <v>207</v>
      </c>
      <c r="G56" s="481">
        <v>15673511656</v>
      </c>
      <c r="H56" s="484">
        <v>0</v>
      </c>
      <c r="I56" s="484"/>
      <c r="J56" s="483">
        <f t="shared" si="6"/>
        <v>0</v>
      </c>
      <c r="K56" s="593">
        <f t="shared" ref="K56" si="10">J56/G56*100</f>
        <v>0</v>
      </c>
      <c r="L56" s="570"/>
      <c r="M56" s="594">
        <v>1782668069</v>
      </c>
      <c r="N56" s="595">
        <f>M54-M55-N55</f>
        <v>1779057649</v>
      </c>
    </row>
    <row r="57" spans="5:14" ht="27" customHeight="1" x14ac:dyDescent="0.2">
      <c r="E57" s="572"/>
      <c r="F57" s="581" t="s">
        <v>208</v>
      </c>
      <c r="G57" s="481">
        <v>17778055977</v>
      </c>
      <c r="H57" s="485">
        <v>176914266</v>
      </c>
      <c r="I57" s="485">
        <f>H57</f>
        <v>176914266</v>
      </c>
      <c r="J57" s="483">
        <f t="shared" si="6"/>
        <v>176914266</v>
      </c>
      <c r="K57" s="578"/>
      <c r="L57" s="596"/>
      <c r="M57" s="597" t="s">
        <v>305</v>
      </c>
      <c r="N57" s="598" t="s">
        <v>306</v>
      </c>
    </row>
    <row r="58" spans="5:14" ht="26.25" customHeight="1" x14ac:dyDescent="0.2">
      <c r="E58" s="566" t="s">
        <v>209</v>
      </c>
      <c r="F58" s="599" t="s">
        <v>115</v>
      </c>
      <c r="G58" s="480">
        <v>11843815804</v>
      </c>
      <c r="H58" s="480">
        <v>254708400</v>
      </c>
      <c r="I58" s="480">
        <f>H58</f>
        <v>254708400</v>
      </c>
      <c r="J58" s="600">
        <f>H58</f>
        <v>254708400</v>
      </c>
      <c r="K58" s="601">
        <f>J58/G58*100</f>
        <v>2.1505602942083715</v>
      </c>
      <c r="L58" s="570"/>
      <c r="M58" s="546"/>
    </row>
    <row r="59" spans="5:14" ht="10.5" customHeight="1" x14ac:dyDescent="0.2">
      <c r="E59" s="572"/>
      <c r="F59" s="580"/>
      <c r="G59" s="478"/>
      <c r="H59" s="478"/>
      <c r="I59" s="478"/>
      <c r="J59" s="478"/>
      <c r="K59" s="575"/>
      <c r="L59" s="570"/>
    </row>
    <row r="60" spans="5:14" ht="18.75" customHeight="1" x14ac:dyDescent="0.2">
      <c r="E60" s="602" t="str">
        <f>E10</f>
        <v>4.1.02</v>
      </c>
      <c r="F60" s="603" t="str">
        <f>F10</f>
        <v>HASIL RETRIBUSI DAERAH</v>
      </c>
      <c r="G60" s="556">
        <f>G61</f>
        <v>538484000</v>
      </c>
      <c r="H60" s="556">
        <v>0</v>
      </c>
      <c r="I60" s="556">
        <f t="shared" ref="I60:J68" si="11">H60</f>
        <v>0</v>
      </c>
      <c r="J60" s="556">
        <f t="shared" ref="J60:J65" si="12">H60</f>
        <v>0</v>
      </c>
      <c r="K60" s="564">
        <f>J60/G60*100</f>
        <v>0</v>
      </c>
      <c r="L60" s="565"/>
    </row>
    <row r="61" spans="5:14" s="606" customFormat="1" ht="18.75" customHeight="1" x14ac:dyDescent="0.2">
      <c r="E61" s="572" t="s">
        <v>210</v>
      </c>
      <c r="F61" s="604" t="s">
        <v>93</v>
      </c>
      <c r="G61" s="478">
        <f>G62+G63</f>
        <v>538484000</v>
      </c>
      <c r="H61" s="481">
        <v>0</v>
      </c>
      <c r="I61" s="481">
        <f t="shared" si="11"/>
        <v>0</v>
      </c>
      <c r="J61" s="481">
        <f t="shared" si="12"/>
        <v>0</v>
      </c>
      <c r="K61" s="578">
        <f>J61/G61*100</f>
        <v>0</v>
      </c>
      <c r="L61" s="605"/>
    </row>
    <row r="62" spans="5:14" ht="18.75" customHeight="1" x14ac:dyDescent="0.2">
      <c r="E62" s="572" t="s">
        <v>211</v>
      </c>
      <c r="F62" s="580" t="s">
        <v>212</v>
      </c>
      <c r="G62" s="481">
        <v>538484000</v>
      </c>
      <c r="H62" s="478">
        <v>0</v>
      </c>
      <c r="I62" s="478">
        <f t="shared" si="11"/>
        <v>0</v>
      </c>
      <c r="J62" s="474">
        <f t="shared" si="12"/>
        <v>0</v>
      </c>
      <c r="K62" s="575">
        <f>J62/G62*100</f>
        <v>0</v>
      </c>
      <c r="L62" s="570"/>
    </row>
    <row r="63" spans="5:14" ht="21" customHeight="1" x14ac:dyDescent="0.2">
      <c r="E63" s="572"/>
      <c r="F63" s="581" t="s">
        <v>213</v>
      </c>
      <c r="G63" s="478"/>
      <c r="H63" s="481">
        <v>0</v>
      </c>
      <c r="I63" s="481">
        <f t="shared" si="11"/>
        <v>0</v>
      </c>
      <c r="J63" s="474">
        <f t="shared" si="12"/>
        <v>0</v>
      </c>
      <c r="K63" s="575"/>
      <c r="L63" s="570"/>
    </row>
    <row r="64" spans="5:14" ht="21" customHeight="1" x14ac:dyDescent="0.2">
      <c r="E64" s="602" t="s">
        <v>214</v>
      </c>
      <c r="F64" s="603" t="str">
        <f>F11</f>
        <v>LAIN-LAIN PAD YANG SAH</v>
      </c>
      <c r="G64" s="556">
        <f>G65</f>
        <v>300000000</v>
      </c>
      <c r="H64" s="556">
        <f>H65</f>
        <v>38315770</v>
      </c>
      <c r="I64" s="556">
        <f>H64</f>
        <v>38315770</v>
      </c>
      <c r="J64" s="556">
        <f>H64</f>
        <v>38315770</v>
      </c>
      <c r="K64" s="564">
        <f>J64/G64*100</f>
        <v>12.771923333333332</v>
      </c>
      <c r="L64" s="565"/>
    </row>
    <row r="65" spans="5:14" ht="24" customHeight="1" x14ac:dyDescent="0.2">
      <c r="E65" s="572" t="s">
        <v>216</v>
      </c>
      <c r="F65" s="604" t="s">
        <v>217</v>
      </c>
      <c r="G65" s="478">
        <v>300000000</v>
      </c>
      <c r="H65" s="478">
        <f>H66+H68+H67</f>
        <v>38315770</v>
      </c>
      <c r="I65" s="478">
        <f t="shared" si="11"/>
        <v>38315770</v>
      </c>
      <c r="J65" s="474">
        <f t="shared" si="12"/>
        <v>38315770</v>
      </c>
      <c r="K65" s="575">
        <f>J65/G65*100</f>
        <v>12.771923333333332</v>
      </c>
      <c r="L65" s="570"/>
      <c r="M65" s="589">
        <f>SUM(M66:M67)</f>
        <v>38315770</v>
      </c>
    </row>
    <row r="66" spans="5:14" ht="24" customHeight="1" x14ac:dyDescent="0.25">
      <c r="E66" s="572" t="s">
        <v>215</v>
      </c>
      <c r="F66" s="581" t="s">
        <v>218</v>
      </c>
      <c r="G66" s="478"/>
      <c r="H66" s="478">
        <v>38313862</v>
      </c>
      <c r="I66" s="478">
        <f t="shared" si="11"/>
        <v>38313862</v>
      </c>
      <c r="J66" s="474">
        <f t="shared" si="11"/>
        <v>38313862</v>
      </c>
      <c r="K66" s="575"/>
      <c r="L66" s="570"/>
      <c r="M66" s="423">
        <v>38313862</v>
      </c>
      <c r="N66" s="424"/>
    </row>
    <row r="67" spans="5:14" ht="24" customHeight="1" x14ac:dyDescent="0.25">
      <c r="E67" s="572"/>
      <c r="F67" s="581" t="s">
        <v>281</v>
      </c>
      <c r="G67" s="478"/>
      <c r="H67" s="478">
        <v>1908</v>
      </c>
      <c r="I67" s="478">
        <f t="shared" si="11"/>
        <v>1908</v>
      </c>
      <c r="J67" s="474">
        <f t="shared" si="11"/>
        <v>1908</v>
      </c>
      <c r="K67" s="575"/>
      <c r="L67" s="570"/>
      <c r="M67" s="423">
        <f>H65-M66</f>
        <v>1908</v>
      </c>
      <c r="N67" s="424"/>
    </row>
    <row r="68" spans="5:14" ht="24" customHeight="1" x14ac:dyDescent="0.25">
      <c r="E68" s="572"/>
      <c r="F68" s="581" t="s">
        <v>229</v>
      </c>
      <c r="G68" s="478"/>
      <c r="H68" s="478">
        <v>0</v>
      </c>
      <c r="I68" s="478">
        <f t="shared" si="11"/>
        <v>0</v>
      </c>
      <c r="J68" s="474">
        <f t="shared" si="11"/>
        <v>0</v>
      </c>
      <c r="K68" s="575"/>
      <c r="L68" s="570"/>
      <c r="M68" s="423"/>
      <c r="N68" s="424"/>
    </row>
    <row r="69" spans="5:14" ht="10.5" customHeight="1" thickBot="1" x14ac:dyDescent="0.3">
      <c r="E69" s="607"/>
      <c r="F69" s="573"/>
      <c r="G69" s="608"/>
      <c r="H69" s="608"/>
      <c r="I69" s="608"/>
      <c r="J69" s="608"/>
      <c r="K69" s="575"/>
      <c r="L69" s="570"/>
      <c r="M69" s="424"/>
      <c r="N69" s="424"/>
    </row>
    <row r="70" spans="5:14" ht="10.5" customHeight="1" x14ac:dyDescent="0.25">
      <c r="E70" s="609"/>
      <c r="F70" s="610"/>
      <c r="G70" s="611"/>
      <c r="H70" s="611"/>
      <c r="I70" s="611"/>
      <c r="J70" s="611"/>
      <c r="K70" s="612"/>
      <c r="L70" s="612"/>
      <c r="M70" s="423"/>
      <c r="N70" s="424"/>
    </row>
    <row r="71" spans="5:14" ht="10.5" customHeight="1" x14ac:dyDescent="0.2">
      <c r="E71" s="613"/>
      <c r="F71" s="614"/>
      <c r="G71" s="615"/>
      <c r="H71" s="615"/>
      <c r="I71" s="615"/>
      <c r="J71" s="615"/>
      <c r="K71" s="616"/>
      <c r="L71" s="616"/>
    </row>
    <row r="72" spans="5:14" ht="19.5" customHeight="1" x14ac:dyDescent="0.2">
      <c r="J72" s="854" t="s">
        <v>278</v>
      </c>
      <c r="K72" s="854"/>
      <c r="L72" s="854"/>
    </row>
    <row r="73" spans="5:14" ht="12.75" customHeight="1" x14ac:dyDescent="0.2">
      <c r="E73" s="854" t="s">
        <v>120</v>
      </c>
      <c r="F73" s="854"/>
      <c r="G73" s="854" t="s">
        <v>165</v>
      </c>
      <c r="H73" s="854"/>
      <c r="I73" s="854"/>
      <c r="J73" s="855" t="s">
        <v>119</v>
      </c>
      <c r="K73" s="855"/>
      <c r="L73" s="855"/>
      <c r="M73" s="851"/>
      <c r="N73" s="851"/>
    </row>
    <row r="75" spans="5:14" ht="28.5" customHeight="1" x14ac:dyDescent="0.2"/>
    <row r="76" spans="5:14" x14ac:dyDescent="0.2">
      <c r="E76" s="852" t="str">
        <f>[1]DESEMBER!$E$73:$F$73</f>
        <v>ERNIATI,S.E,M.Si</v>
      </c>
      <c r="F76" s="852"/>
      <c r="G76" s="852" t="s">
        <v>166</v>
      </c>
      <c r="H76" s="852"/>
      <c r="I76" s="852"/>
      <c r="J76" s="852" t="s">
        <v>154</v>
      </c>
      <c r="K76" s="852"/>
      <c r="L76" s="852"/>
      <c r="M76" s="617"/>
      <c r="N76" s="618"/>
    </row>
    <row r="77" spans="5:14" x14ac:dyDescent="0.2">
      <c r="E77" s="846" t="s">
        <v>121</v>
      </c>
      <c r="F77" s="846"/>
      <c r="G77" s="846" t="s">
        <v>167</v>
      </c>
      <c r="H77" s="846"/>
      <c r="I77" s="846"/>
      <c r="J77" s="846" t="s">
        <v>155</v>
      </c>
      <c r="K77" s="846"/>
      <c r="L77" s="846"/>
      <c r="M77" s="847"/>
      <c r="N77" s="847"/>
    </row>
    <row r="78" spans="5:14" x14ac:dyDescent="0.2">
      <c r="F78" s="618"/>
      <c r="J78" s="846"/>
      <c r="K78" s="846"/>
      <c r="L78" s="846"/>
      <c r="M78" s="847"/>
      <c r="N78" s="847"/>
    </row>
    <row r="79" spans="5:14" x14ac:dyDescent="0.2">
      <c r="F79" s="618"/>
      <c r="J79" s="598"/>
      <c r="K79" s="598"/>
      <c r="L79" s="598"/>
      <c r="M79" s="619"/>
      <c r="N79" s="619"/>
    </row>
    <row r="80" spans="5:14" x14ac:dyDescent="0.2">
      <c r="F80" s="598"/>
      <c r="G80" s="846"/>
      <c r="H80" s="846"/>
      <c r="I80" s="846"/>
      <c r="J80" s="846"/>
      <c r="K80" s="846"/>
      <c r="M80" s="846"/>
      <c r="N80" s="846"/>
    </row>
    <row r="81" spans="5:14" x14ac:dyDescent="0.2">
      <c r="F81" s="620" t="s">
        <v>122</v>
      </c>
      <c r="G81" s="621" t="s">
        <v>123</v>
      </c>
      <c r="H81" s="598"/>
      <c r="I81" s="598"/>
      <c r="J81" s="598"/>
      <c r="K81" s="598"/>
      <c r="M81" s="598"/>
      <c r="N81" s="598"/>
    </row>
    <row r="82" spans="5:14" x14ac:dyDescent="0.2">
      <c r="G82" s="598"/>
      <c r="H82" s="598"/>
      <c r="I82" s="598"/>
      <c r="J82" s="598"/>
      <c r="K82" s="598"/>
      <c r="M82" s="598"/>
      <c r="N82" s="598"/>
    </row>
    <row r="83" spans="5:14" x14ac:dyDescent="0.2">
      <c r="F83" s="622" t="s">
        <v>152</v>
      </c>
      <c r="G83" s="619" t="s">
        <v>124</v>
      </c>
      <c r="H83" s="598"/>
      <c r="I83" s="598"/>
      <c r="J83" s="598"/>
      <c r="K83" s="598"/>
      <c r="M83" s="598"/>
      <c r="N83" s="598"/>
    </row>
    <row r="84" spans="5:14" x14ac:dyDescent="0.2">
      <c r="F84" s="622"/>
      <c r="G84" s="618"/>
      <c r="H84" s="598"/>
      <c r="I84" s="598"/>
      <c r="J84" s="598"/>
      <c r="K84" s="598"/>
      <c r="M84" s="598"/>
      <c r="N84" s="598"/>
    </row>
    <row r="85" spans="5:14" x14ac:dyDescent="0.2">
      <c r="F85" s="622" t="s">
        <v>153</v>
      </c>
      <c r="G85" s="619" t="s">
        <v>124</v>
      </c>
      <c r="H85" s="598"/>
      <c r="I85" s="598"/>
      <c r="J85" s="598"/>
      <c r="K85" s="598"/>
      <c r="M85" s="598"/>
      <c r="N85" s="598"/>
    </row>
    <row r="86" spans="5:14" x14ac:dyDescent="0.2">
      <c r="G86" s="619"/>
      <c r="H86" s="598"/>
      <c r="I86" s="598"/>
      <c r="J86" s="598"/>
      <c r="K86" s="598"/>
      <c r="M86" s="598"/>
      <c r="N86" s="598"/>
    </row>
    <row r="87" spans="5:14" x14ac:dyDescent="0.2">
      <c r="H87" s="598"/>
      <c r="I87" s="598"/>
      <c r="J87" s="598"/>
      <c r="K87" s="598"/>
      <c r="M87" s="598"/>
      <c r="N87" s="598"/>
    </row>
    <row r="88" spans="5:14" x14ac:dyDescent="0.2">
      <c r="G88" s="619"/>
    </row>
    <row r="89" spans="5:14" x14ac:dyDescent="0.2">
      <c r="I89" s="535" t="s">
        <v>145</v>
      </c>
    </row>
    <row r="92" spans="5:14" x14ac:dyDescent="0.2">
      <c r="E92" s="848"/>
      <c r="F92" s="848"/>
      <c r="G92" s="848"/>
      <c r="H92" s="848"/>
      <c r="I92" s="848"/>
      <c r="J92" s="848"/>
      <c r="K92" s="848"/>
      <c r="L92" s="848"/>
    </row>
    <row r="93" spans="5:14" x14ac:dyDescent="0.2">
      <c r="E93" s="848"/>
      <c r="F93" s="848"/>
      <c r="G93" s="848"/>
      <c r="H93" s="848"/>
      <c r="I93" s="848"/>
      <c r="J93" s="848"/>
      <c r="K93" s="848"/>
      <c r="L93" s="848"/>
    </row>
    <row r="94" spans="5:14" x14ac:dyDescent="0.2">
      <c r="E94" s="848"/>
      <c r="F94" s="848"/>
      <c r="G94" s="848"/>
      <c r="H94" s="848"/>
      <c r="I94" s="848"/>
      <c r="J94" s="848"/>
      <c r="K94" s="848"/>
      <c r="L94" s="848"/>
    </row>
    <row r="95" spans="5:14" x14ac:dyDescent="0.2">
      <c r="E95" s="623"/>
      <c r="F95" s="623"/>
      <c r="G95" s="623"/>
      <c r="H95" s="623"/>
      <c r="I95" s="623"/>
      <c r="J95" s="623"/>
      <c r="K95" s="623"/>
      <c r="L95" s="623"/>
      <c r="M95" s="623"/>
    </row>
    <row r="96" spans="5:14" x14ac:dyDescent="0.2">
      <c r="E96" s="624"/>
      <c r="F96" s="625"/>
      <c r="G96" s="625"/>
      <c r="H96" s="625"/>
      <c r="I96" s="625"/>
      <c r="J96" s="625"/>
      <c r="K96" s="625"/>
      <c r="L96" s="625"/>
      <c r="M96" s="623"/>
    </row>
    <row r="97" spans="5:13" ht="17.25" customHeight="1" x14ac:dyDescent="0.2">
      <c r="E97" s="626"/>
      <c r="F97" s="627"/>
      <c r="G97" s="628"/>
      <c r="H97" s="628"/>
      <c r="I97" s="628"/>
      <c r="J97" s="628"/>
      <c r="K97" s="629"/>
      <c r="L97" s="629"/>
      <c r="M97" s="623"/>
    </row>
    <row r="98" spans="5:13" ht="17.25" customHeight="1" x14ac:dyDescent="0.2">
      <c r="E98" s="630"/>
      <c r="F98" s="631"/>
      <c r="G98" s="632"/>
      <c r="H98" s="632"/>
      <c r="I98" s="632"/>
      <c r="J98" s="632"/>
      <c r="K98" s="633"/>
      <c r="L98" s="633"/>
      <c r="M98" s="623"/>
    </row>
    <row r="99" spans="5:13" ht="22.5" customHeight="1" x14ac:dyDescent="0.2">
      <c r="E99" s="630"/>
      <c r="F99" s="631"/>
      <c r="G99" s="632"/>
      <c r="H99" s="632"/>
      <c r="I99" s="632"/>
      <c r="J99" s="632"/>
      <c r="K99" s="633"/>
      <c r="L99" s="633"/>
      <c r="M99" s="623"/>
    </row>
    <row r="100" spans="5:13" ht="22.5" customHeight="1" x14ac:dyDescent="0.2">
      <c r="E100" s="630"/>
      <c r="F100" s="631"/>
      <c r="G100" s="632"/>
      <c r="H100" s="632"/>
      <c r="I100" s="632"/>
      <c r="J100" s="632"/>
      <c r="K100" s="633"/>
      <c r="L100" s="633"/>
      <c r="M100" s="623"/>
    </row>
    <row r="101" spans="5:13" ht="14.25" customHeight="1" x14ac:dyDescent="0.2">
      <c r="E101" s="634"/>
      <c r="F101" s="635"/>
      <c r="G101" s="636"/>
      <c r="H101" s="636"/>
      <c r="I101" s="636"/>
      <c r="J101" s="636"/>
      <c r="K101" s="637"/>
      <c r="L101" s="637"/>
      <c r="M101" s="623"/>
    </row>
    <row r="102" spans="5:13" ht="16.5" customHeight="1" x14ac:dyDescent="0.2">
      <c r="E102" s="634"/>
      <c r="F102" s="635"/>
      <c r="G102" s="636"/>
      <c r="H102" s="636"/>
      <c r="I102" s="636"/>
      <c r="J102" s="636"/>
      <c r="K102" s="637"/>
      <c r="L102" s="637"/>
      <c r="M102" s="623"/>
    </row>
    <row r="103" spans="5:13" ht="16.5" customHeight="1" x14ac:dyDescent="0.2">
      <c r="E103" s="634"/>
      <c r="F103" s="638"/>
      <c r="G103" s="639"/>
      <c r="H103" s="639"/>
      <c r="I103" s="639"/>
      <c r="J103" s="639"/>
      <c r="K103" s="640"/>
      <c r="L103" s="640"/>
      <c r="M103" s="623"/>
    </row>
    <row r="104" spans="5:13" ht="23.25" customHeight="1" x14ac:dyDescent="0.2">
      <c r="E104" s="634"/>
      <c r="F104" s="641"/>
      <c r="G104" s="639"/>
      <c r="H104" s="639"/>
      <c r="I104" s="639"/>
      <c r="J104" s="639"/>
      <c r="K104" s="640"/>
      <c r="L104" s="640"/>
      <c r="M104" s="623"/>
    </row>
    <row r="105" spans="5:13" ht="19.5" customHeight="1" x14ac:dyDescent="0.2">
      <c r="E105" s="634"/>
      <c r="F105" s="638"/>
      <c r="G105" s="639"/>
      <c r="H105" s="639"/>
      <c r="I105" s="639"/>
      <c r="J105" s="639"/>
      <c r="K105" s="640"/>
      <c r="L105" s="640"/>
      <c r="M105" s="623"/>
    </row>
    <row r="106" spans="5:13" ht="18.75" customHeight="1" x14ac:dyDescent="0.2">
      <c r="E106" s="634"/>
      <c r="F106" s="638"/>
      <c r="G106" s="639"/>
      <c r="H106" s="639"/>
      <c r="I106" s="639"/>
      <c r="J106" s="639"/>
      <c r="K106" s="640"/>
      <c r="L106" s="640"/>
      <c r="M106" s="623"/>
    </row>
    <row r="107" spans="5:13" ht="19.5" customHeight="1" x14ac:dyDescent="0.2">
      <c r="E107" s="634"/>
      <c r="F107" s="638"/>
      <c r="G107" s="639"/>
      <c r="H107" s="639"/>
      <c r="I107" s="639"/>
      <c r="J107" s="639"/>
      <c r="K107" s="640"/>
      <c r="L107" s="640"/>
      <c r="M107" s="623"/>
    </row>
    <row r="108" spans="5:13" ht="19.5" customHeight="1" x14ac:dyDescent="0.2">
      <c r="E108" s="634"/>
      <c r="F108" s="638"/>
      <c r="G108" s="639"/>
      <c r="H108" s="639"/>
      <c r="I108" s="639"/>
      <c r="J108" s="639"/>
      <c r="K108" s="640"/>
      <c r="L108" s="640"/>
      <c r="M108" s="623"/>
    </row>
    <row r="109" spans="5:13" ht="19.5" customHeight="1" x14ac:dyDescent="0.2">
      <c r="E109" s="634"/>
      <c r="F109" s="638"/>
      <c r="G109" s="639"/>
      <c r="H109" s="639"/>
      <c r="I109" s="639"/>
      <c r="J109" s="639"/>
      <c r="K109" s="640"/>
      <c r="L109" s="640"/>
      <c r="M109" s="623"/>
    </row>
    <row r="110" spans="5:13" ht="19.5" customHeight="1" x14ac:dyDescent="0.2">
      <c r="E110" s="634"/>
      <c r="F110" s="638"/>
      <c r="G110" s="639"/>
      <c r="H110" s="639"/>
      <c r="I110" s="639"/>
      <c r="J110" s="639"/>
      <c r="K110" s="640"/>
      <c r="L110" s="640"/>
      <c r="M110" s="623"/>
    </row>
    <row r="111" spans="5:13" ht="19.5" customHeight="1" x14ac:dyDescent="0.2">
      <c r="E111" s="634"/>
      <c r="F111" s="638"/>
      <c r="G111" s="639"/>
      <c r="H111" s="639"/>
      <c r="I111" s="639"/>
      <c r="J111" s="639"/>
      <c r="K111" s="640"/>
      <c r="L111" s="640"/>
      <c r="M111" s="623"/>
    </row>
    <row r="112" spans="5:13" ht="19.5" customHeight="1" x14ac:dyDescent="0.2">
      <c r="E112" s="634"/>
      <c r="F112" s="638"/>
      <c r="G112" s="639"/>
      <c r="H112" s="639"/>
      <c r="I112" s="639"/>
      <c r="J112" s="639"/>
      <c r="K112" s="640"/>
      <c r="L112" s="640"/>
      <c r="M112" s="623"/>
    </row>
    <row r="113" spans="5:13" ht="19.5" customHeight="1" x14ac:dyDescent="0.2">
      <c r="E113" s="634"/>
      <c r="F113" s="638"/>
      <c r="G113" s="639"/>
      <c r="H113" s="639"/>
      <c r="I113" s="639"/>
      <c r="J113" s="639"/>
      <c r="K113" s="640"/>
      <c r="L113" s="640"/>
      <c r="M113" s="623"/>
    </row>
    <row r="114" spans="5:13" ht="19.5" customHeight="1" x14ac:dyDescent="0.2">
      <c r="E114" s="634"/>
      <c r="F114" s="642"/>
      <c r="G114" s="639"/>
      <c r="H114" s="639"/>
      <c r="I114" s="639"/>
      <c r="J114" s="639"/>
      <c r="K114" s="640"/>
      <c r="L114" s="640"/>
      <c r="M114" s="623"/>
    </row>
    <row r="115" spans="5:13" ht="16.5" customHeight="1" x14ac:dyDescent="0.2">
      <c r="E115" s="634"/>
      <c r="F115" s="642"/>
      <c r="G115" s="639"/>
      <c r="H115" s="639"/>
      <c r="I115" s="639"/>
      <c r="J115" s="639"/>
      <c r="K115" s="640"/>
      <c r="L115" s="640"/>
      <c r="M115" s="623"/>
    </row>
    <row r="116" spans="5:13" ht="15" customHeight="1" x14ac:dyDescent="0.2">
      <c r="E116" s="634"/>
      <c r="F116" s="638"/>
      <c r="G116" s="639"/>
      <c r="H116" s="639"/>
      <c r="I116" s="639"/>
      <c r="J116" s="639"/>
      <c r="K116" s="640"/>
      <c r="L116" s="640"/>
      <c r="M116" s="623"/>
    </row>
    <row r="117" spans="5:13" ht="19.5" customHeight="1" x14ac:dyDescent="0.2">
      <c r="E117" s="634"/>
      <c r="F117" s="638"/>
      <c r="G117" s="639"/>
      <c r="H117" s="639"/>
      <c r="I117" s="639"/>
      <c r="J117" s="639"/>
      <c r="K117" s="640"/>
      <c r="L117" s="640"/>
      <c r="M117" s="623"/>
    </row>
    <row r="118" spans="5:13" ht="19.5" customHeight="1" x14ac:dyDescent="0.2">
      <c r="E118" s="634"/>
      <c r="F118" s="638"/>
      <c r="G118" s="639"/>
      <c r="H118" s="639"/>
      <c r="I118" s="639"/>
      <c r="J118" s="639"/>
      <c r="K118" s="640"/>
      <c r="L118" s="640"/>
      <c r="M118" s="623"/>
    </row>
    <row r="119" spans="5:13" ht="19.5" customHeight="1" x14ac:dyDescent="0.2">
      <c r="E119" s="634"/>
      <c r="F119" s="638"/>
      <c r="G119" s="639"/>
      <c r="H119" s="639"/>
      <c r="I119" s="639"/>
      <c r="J119" s="639"/>
      <c r="K119" s="640"/>
      <c r="L119" s="640"/>
      <c r="M119" s="623"/>
    </row>
    <row r="120" spans="5:13" ht="19.5" customHeight="1" x14ac:dyDescent="0.2">
      <c r="E120" s="634"/>
      <c r="F120" s="638"/>
      <c r="G120" s="639"/>
      <c r="H120" s="639"/>
      <c r="I120" s="639"/>
      <c r="J120" s="639"/>
      <c r="K120" s="640"/>
      <c r="L120" s="640"/>
      <c r="M120" s="623"/>
    </row>
    <row r="121" spans="5:13" ht="26.25" customHeight="1" x14ac:dyDescent="0.2">
      <c r="E121" s="634"/>
      <c r="F121" s="641"/>
      <c r="G121" s="639"/>
      <c r="H121" s="639"/>
      <c r="I121" s="639"/>
      <c r="J121" s="639"/>
      <c r="K121" s="640"/>
      <c r="L121" s="640"/>
      <c r="M121" s="623"/>
    </row>
    <row r="122" spans="5:13" ht="26.25" customHeight="1" x14ac:dyDescent="0.2">
      <c r="E122" s="634"/>
      <c r="F122" s="641"/>
      <c r="G122" s="639"/>
      <c r="H122" s="639"/>
      <c r="I122" s="639"/>
      <c r="J122" s="639"/>
      <c r="K122" s="640"/>
      <c r="L122" s="640"/>
      <c r="M122" s="623"/>
    </row>
    <row r="123" spans="5:13" ht="27" customHeight="1" x14ac:dyDescent="0.2">
      <c r="E123" s="634"/>
      <c r="F123" s="635"/>
      <c r="G123" s="636"/>
      <c r="H123" s="636"/>
      <c r="I123" s="636"/>
      <c r="J123" s="636"/>
      <c r="K123" s="637"/>
      <c r="L123" s="637"/>
      <c r="M123" s="623"/>
    </row>
    <row r="124" spans="5:13" ht="19.5" customHeight="1" x14ac:dyDescent="0.2">
      <c r="E124" s="643"/>
      <c r="F124" s="644"/>
      <c r="G124" s="645"/>
      <c r="H124" s="645"/>
      <c r="I124" s="645"/>
      <c r="J124" s="645"/>
      <c r="K124" s="646"/>
      <c r="L124" s="646"/>
      <c r="M124" s="623"/>
    </row>
    <row r="125" spans="5:13" ht="19.5" customHeight="1" x14ac:dyDescent="0.2">
      <c r="E125" s="634"/>
      <c r="F125" s="642"/>
      <c r="G125" s="639"/>
      <c r="H125" s="639"/>
      <c r="I125" s="639"/>
      <c r="J125" s="639"/>
      <c r="K125" s="640"/>
      <c r="L125" s="640"/>
      <c r="M125" s="623"/>
    </row>
    <row r="126" spans="5:13" ht="19.5" customHeight="1" x14ac:dyDescent="0.2">
      <c r="E126" s="634"/>
      <c r="F126" s="642"/>
      <c r="G126" s="639"/>
      <c r="H126" s="639"/>
      <c r="I126" s="639"/>
      <c r="J126" s="639"/>
      <c r="K126" s="640"/>
      <c r="L126" s="640"/>
      <c r="M126" s="623"/>
    </row>
    <row r="127" spans="5:13" ht="19.5" customHeight="1" x14ac:dyDescent="0.2">
      <c r="E127" s="634"/>
      <c r="F127" s="642"/>
      <c r="G127" s="639"/>
      <c r="H127" s="639"/>
      <c r="I127" s="639"/>
      <c r="J127" s="639"/>
      <c r="K127" s="640"/>
      <c r="L127" s="640"/>
      <c r="M127" s="623"/>
    </row>
    <row r="128" spans="5:13" ht="19.5" customHeight="1" x14ac:dyDescent="0.2">
      <c r="E128" s="634"/>
      <c r="F128" s="642"/>
      <c r="G128" s="639"/>
      <c r="H128" s="639"/>
      <c r="I128" s="639"/>
      <c r="J128" s="639"/>
      <c r="K128" s="640"/>
      <c r="L128" s="640"/>
      <c r="M128" s="623"/>
    </row>
    <row r="129" spans="5:13" ht="19.5" customHeight="1" x14ac:dyDescent="0.2">
      <c r="E129" s="634"/>
      <c r="F129" s="642"/>
      <c r="G129" s="639"/>
      <c r="H129" s="639"/>
      <c r="I129" s="639"/>
      <c r="J129" s="639"/>
      <c r="K129" s="640"/>
      <c r="L129" s="640"/>
      <c r="M129" s="623"/>
    </row>
    <row r="130" spans="5:13" ht="19.5" customHeight="1" x14ac:dyDescent="0.2">
      <c r="E130" s="634"/>
      <c r="F130" s="642"/>
      <c r="G130" s="639"/>
      <c r="H130" s="639"/>
      <c r="I130" s="639"/>
      <c r="J130" s="639"/>
      <c r="K130" s="640"/>
      <c r="L130" s="640"/>
      <c r="M130" s="623"/>
    </row>
    <row r="131" spans="5:13" ht="19.5" customHeight="1" x14ac:dyDescent="0.2">
      <c r="E131" s="643"/>
      <c r="F131" s="644"/>
      <c r="G131" s="645"/>
      <c r="H131" s="645"/>
      <c r="I131" s="645"/>
      <c r="J131" s="645"/>
      <c r="K131" s="646"/>
      <c r="L131" s="646"/>
      <c r="M131" s="623"/>
    </row>
    <row r="132" spans="5:13" ht="19.5" customHeight="1" x14ac:dyDescent="0.2">
      <c r="E132" s="634"/>
      <c r="F132" s="642"/>
      <c r="G132" s="639"/>
      <c r="H132" s="639"/>
      <c r="I132" s="639"/>
      <c r="J132" s="639"/>
      <c r="K132" s="640"/>
      <c r="L132" s="640"/>
      <c r="M132" s="623"/>
    </row>
    <row r="133" spans="5:13" ht="19.5" customHeight="1" x14ac:dyDescent="0.2">
      <c r="E133" s="634"/>
      <c r="F133" s="635"/>
      <c r="G133" s="636"/>
      <c r="H133" s="636"/>
      <c r="I133" s="636"/>
      <c r="J133" s="636"/>
      <c r="K133" s="637"/>
      <c r="L133" s="637"/>
      <c r="M133" s="623"/>
    </row>
    <row r="134" spans="5:13" ht="19.5" customHeight="1" x14ac:dyDescent="0.2">
      <c r="E134" s="634"/>
      <c r="F134" s="638"/>
      <c r="G134" s="639"/>
      <c r="H134" s="647"/>
      <c r="I134" s="647"/>
      <c r="J134" s="647"/>
      <c r="K134" s="640"/>
      <c r="L134" s="640"/>
      <c r="M134" s="623"/>
    </row>
    <row r="135" spans="5:13" ht="19.5" customHeight="1" x14ac:dyDescent="0.2">
      <c r="E135" s="634"/>
      <c r="F135" s="638"/>
      <c r="G135" s="639"/>
      <c r="H135" s="648"/>
      <c r="I135" s="648"/>
      <c r="J135" s="648"/>
      <c r="K135" s="640"/>
      <c r="L135" s="640"/>
      <c r="M135" s="623"/>
    </row>
    <row r="136" spans="5:13" ht="18.75" customHeight="1" x14ac:dyDescent="0.2">
      <c r="E136" s="634"/>
      <c r="F136" s="638"/>
      <c r="G136" s="639"/>
      <c r="H136" s="639"/>
      <c r="I136" s="639"/>
      <c r="J136" s="639"/>
      <c r="K136" s="640"/>
      <c r="L136" s="640"/>
      <c r="M136" s="623"/>
    </row>
    <row r="137" spans="5:13" x14ac:dyDescent="0.2">
      <c r="E137" s="623"/>
      <c r="F137" s="623"/>
      <c r="G137" s="623"/>
      <c r="H137" s="623"/>
      <c r="I137" s="623"/>
      <c r="J137" s="623"/>
      <c r="K137" s="623"/>
      <c r="L137" s="623"/>
      <c r="M137" s="623"/>
    </row>
    <row r="138" spans="5:13" ht="12.75" customHeight="1" x14ac:dyDescent="0.2">
      <c r="E138" s="623"/>
      <c r="F138" s="623"/>
      <c r="G138" s="623"/>
      <c r="H138" s="623"/>
      <c r="I138" s="623"/>
      <c r="J138" s="849"/>
      <c r="K138" s="849"/>
      <c r="L138" s="849"/>
      <c r="M138" s="623"/>
    </row>
    <row r="139" spans="5:13" ht="12.75" customHeight="1" x14ac:dyDescent="0.2">
      <c r="E139" s="623"/>
      <c r="F139" s="649"/>
      <c r="G139" s="849"/>
      <c r="H139" s="849"/>
      <c r="I139" s="849"/>
      <c r="J139" s="850"/>
      <c r="K139" s="850"/>
      <c r="L139" s="850"/>
      <c r="M139" s="623"/>
    </row>
    <row r="140" spans="5:13" x14ac:dyDescent="0.2">
      <c r="E140" s="623"/>
      <c r="F140" s="623"/>
      <c r="G140" s="623"/>
      <c r="H140" s="623"/>
      <c r="I140" s="623"/>
      <c r="J140" s="623"/>
      <c r="K140" s="623"/>
      <c r="L140" s="623"/>
      <c r="M140" s="623"/>
    </row>
    <row r="141" spans="5:13" x14ac:dyDescent="0.2">
      <c r="E141" s="623"/>
      <c r="F141" s="623"/>
      <c r="G141" s="623"/>
      <c r="H141" s="623"/>
      <c r="I141" s="623"/>
      <c r="J141" s="623"/>
      <c r="K141" s="623"/>
      <c r="L141" s="623"/>
      <c r="M141" s="623"/>
    </row>
    <row r="142" spans="5:13" x14ac:dyDescent="0.2">
      <c r="E142" s="623"/>
      <c r="F142" s="623"/>
      <c r="G142" s="623"/>
      <c r="H142" s="623"/>
      <c r="I142" s="623"/>
      <c r="J142" s="623"/>
      <c r="K142" s="623"/>
      <c r="L142" s="623"/>
      <c r="M142" s="623"/>
    </row>
    <row r="143" spans="5:13" x14ac:dyDescent="0.2">
      <c r="E143" s="623"/>
      <c r="F143" s="650"/>
      <c r="G143" s="651"/>
      <c r="H143" s="651"/>
      <c r="I143" s="650"/>
      <c r="J143" s="845"/>
      <c r="K143" s="845"/>
      <c r="L143" s="845"/>
      <c r="M143" s="623"/>
    </row>
    <row r="144" spans="5:13" x14ac:dyDescent="0.2">
      <c r="E144" s="623"/>
      <c r="F144" s="652"/>
      <c r="G144" s="623"/>
      <c r="H144" s="623"/>
      <c r="I144" s="623"/>
      <c r="J144" s="844"/>
      <c r="K144" s="844"/>
      <c r="L144" s="844"/>
      <c r="M144" s="623"/>
    </row>
    <row r="145" spans="5:13" x14ac:dyDescent="0.2">
      <c r="E145" s="623"/>
      <c r="F145" s="650"/>
      <c r="G145" s="623"/>
      <c r="H145" s="623"/>
      <c r="I145" s="623"/>
      <c r="J145" s="844"/>
      <c r="K145" s="844"/>
      <c r="L145" s="844"/>
      <c r="M145" s="623"/>
    </row>
    <row r="146" spans="5:13" x14ac:dyDescent="0.2">
      <c r="E146" s="623"/>
      <c r="F146" s="652"/>
      <c r="G146" s="844"/>
      <c r="H146" s="844"/>
      <c r="I146" s="844"/>
      <c r="J146" s="844"/>
      <c r="K146" s="844"/>
      <c r="L146" s="623"/>
      <c r="M146" s="623"/>
    </row>
    <row r="147" spans="5:13" x14ac:dyDescent="0.2">
      <c r="E147" s="623"/>
      <c r="F147" s="623"/>
      <c r="G147" s="844"/>
      <c r="H147" s="844"/>
      <c r="I147" s="844"/>
      <c r="J147" s="844"/>
      <c r="K147" s="844"/>
      <c r="L147" s="623"/>
      <c r="M147" s="623"/>
    </row>
    <row r="148" spans="5:13" x14ac:dyDescent="0.2">
      <c r="E148" s="623"/>
      <c r="F148" s="653"/>
      <c r="G148" s="650"/>
      <c r="H148" s="652"/>
      <c r="I148" s="652"/>
      <c r="J148" s="652"/>
      <c r="K148" s="652"/>
      <c r="L148" s="623"/>
      <c r="M148" s="623"/>
    </row>
    <row r="149" spans="5:13" x14ac:dyDescent="0.2">
      <c r="E149" s="623"/>
      <c r="F149" s="623"/>
      <c r="G149" s="652"/>
      <c r="H149" s="652"/>
      <c r="I149" s="652"/>
      <c r="J149" s="652"/>
      <c r="K149" s="652"/>
      <c r="L149" s="623"/>
      <c r="M149" s="623"/>
    </row>
    <row r="150" spans="5:13" x14ac:dyDescent="0.2">
      <c r="E150" s="623"/>
      <c r="F150" s="623"/>
      <c r="G150" s="654"/>
      <c r="H150" s="652"/>
      <c r="I150" s="652"/>
      <c r="J150" s="652"/>
      <c r="K150" s="652"/>
      <c r="L150" s="623"/>
      <c r="M150" s="623"/>
    </row>
    <row r="151" spans="5:13" x14ac:dyDescent="0.2">
      <c r="E151" s="623"/>
      <c r="F151" s="623"/>
      <c r="G151" s="650"/>
      <c r="H151" s="652"/>
      <c r="I151" s="652"/>
      <c r="J151" s="652"/>
      <c r="K151" s="652"/>
      <c r="L151" s="623"/>
      <c r="M151" s="623"/>
    </row>
    <row r="152" spans="5:13" x14ac:dyDescent="0.2">
      <c r="E152" s="623"/>
      <c r="F152" s="623"/>
      <c r="G152" s="654"/>
      <c r="H152" s="652"/>
      <c r="I152" s="652"/>
      <c r="J152" s="652"/>
      <c r="K152" s="652"/>
      <c r="L152" s="623"/>
      <c r="M152" s="623"/>
    </row>
    <row r="153" spans="5:13" x14ac:dyDescent="0.2">
      <c r="E153" s="623"/>
      <c r="F153" s="623"/>
      <c r="G153" s="654"/>
      <c r="H153" s="652"/>
      <c r="I153" s="652"/>
      <c r="J153" s="652"/>
      <c r="K153" s="652"/>
      <c r="L153" s="623"/>
      <c r="M153" s="623"/>
    </row>
    <row r="154" spans="5:13" x14ac:dyDescent="0.2">
      <c r="E154" s="623"/>
      <c r="F154" s="623"/>
      <c r="G154" s="623"/>
      <c r="H154" s="652"/>
      <c r="I154" s="652"/>
      <c r="J154" s="652"/>
      <c r="K154" s="652"/>
      <c r="L154" s="623"/>
      <c r="M154" s="623"/>
    </row>
    <row r="155" spans="5:13" x14ac:dyDescent="0.2">
      <c r="E155" s="623"/>
      <c r="F155" s="623"/>
      <c r="G155" s="654"/>
      <c r="H155" s="623"/>
      <c r="I155" s="623"/>
      <c r="J155" s="623"/>
      <c r="K155" s="623"/>
      <c r="L155" s="623"/>
      <c r="M155" s="623"/>
    </row>
    <row r="156" spans="5:13" x14ac:dyDescent="0.2">
      <c r="E156" s="623"/>
      <c r="F156" s="623"/>
      <c r="G156" s="623"/>
      <c r="H156" s="623"/>
      <c r="I156" s="623"/>
      <c r="J156" s="623"/>
      <c r="K156" s="623"/>
      <c r="L156" s="623"/>
      <c r="M156" s="623"/>
    </row>
    <row r="157" spans="5:13" x14ac:dyDescent="0.2">
      <c r="E157" s="623"/>
      <c r="F157" s="623"/>
      <c r="G157" s="623"/>
      <c r="H157" s="623"/>
      <c r="I157" s="623"/>
      <c r="J157" s="623"/>
      <c r="K157" s="623"/>
      <c r="L157" s="623"/>
      <c r="M157" s="623"/>
    </row>
    <row r="158" spans="5:13" x14ac:dyDescent="0.2">
      <c r="E158" s="623"/>
      <c r="F158" s="623"/>
      <c r="G158" s="623"/>
      <c r="H158" s="623"/>
      <c r="I158" s="623"/>
      <c r="J158" s="623"/>
      <c r="K158" s="623"/>
      <c r="L158" s="623"/>
      <c r="M158" s="623"/>
    </row>
    <row r="159" spans="5:13" x14ac:dyDescent="0.2">
      <c r="E159" s="623"/>
      <c r="F159" s="623"/>
      <c r="G159" s="623"/>
      <c r="H159" s="623"/>
      <c r="I159" s="623"/>
      <c r="J159" s="623"/>
      <c r="K159" s="623"/>
      <c r="L159" s="623"/>
      <c r="M159" s="623"/>
    </row>
    <row r="160" spans="5:13" x14ac:dyDescent="0.2">
      <c r="E160" s="623"/>
      <c r="F160" s="623"/>
      <c r="G160" s="623"/>
      <c r="H160" s="623"/>
      <c r="I160" s="623"/>
      <c r="J160" s="623"/>
      <c r="K160" s="623"/>
      <c r="L160" s="623"/>
      <c r="M160" s="623"/>
    </row>
    <row r="161" spans="5:13" x14ac:dyDescent="0.2">
      <c r="E161" s="623"/>
      <c r="F161" s="623"/>
      <c r="G161" s="623"/>
      <c r="H161" s="623"/>
      <c r="I161" s="623"/>
      <c r="J161" s="623"/>
      <c r="K161" s="623"/>
      <c r="L161" s="623"/>
      <c r="M161" s="623"/>
    </row>
    <row r="162" spans="5:13" x14ac:dyDescent="0.2">
      <c r="E162" s="623"/>
      <c r="F162" s="623"/>
      <c r="G162" s="623"/>
      <c r="H162" s="623"/>
      <c r="I162" s="623"/>
      <c r="J162" s="623"/>
      <c r="K162" s="623"/>
      <c r="L162" s="623"/>
      <c r="M162" s="623"/>
    </row>
    <row r="163" spans="5:13" x14ac:dyDescent="0.2">
      <c r="E163" s="623"/>
      <c r="F163" s="623"/>
      <c r="G163" s="623"/>
      <c r="H163" s="623"/>
      <c r="I163" s="623"/>
      <c r="J163" s="623"/>
      <c r="K163" s="623"/>
      <c r="L163" s="623"/>
      <c r="M163" s="623"/>
    </row>
    <row r="164" spans="5:13" ht="21" customHeight="1" x14ac:dyDescent="0.2">
      <c r="E164" s="623"/>
      <c r="F164" s="623"/>
      <c r="G164" s="623"/>
      <c r="H164" s="623"/>
      <c r="I164" s="623"/>
      <c r="J164" s="623"/>
      <c r="K164" s="623"/>
      <c r="L164" s="623"/>
      <c r="M164" s="623"/>
    </row>
    <row r="165" spans="5:13" ht="21" customHeight="1" x14ac:dyDescent="0.2">
      <c r="E165" s="623"/>
      <c r="F165" s="623"/>
      <c r="G165" s="623"/>
      <c r="H165" s="623"/>
      <c r="I165" s="623"/>
      <c r="J165" s="623"/>
      <c r="K165" s="623"/>
      <c r="L165" s="623"/>
      <c r="M165" s="623"/>
    </row>
    <row r="166" spans="5:13" ht="21" customHeight="1" x14ac:dyDescent="0.2">
      <c r="E166" s="623"/>
      <c r="F166" s="623"/>
      <c r="G166" s="623"/>
      <c r="H166" s="623"/>
      <c r="I166" s="623"/>
      <c r="J166" s="623"/>
      <c r="K166" s="623"/>
      <c r="L166" s="623"/>
      <c r="M166" s="623"/>
    </row>
    <row r="167" spans="5:13" ht="21" customHeight="1" x14ac:dyDescent="0.2">
      <c r="E167" s="623"/>
      <c r="F167" s="623"/>
      <c r="G167" s="623"/>
      <c r="H167" s="623"/>
      <c r="I167" s="623"/>
      <c r="J167" s="623"/>
      <c r="K167" s="623"/>
      <c r="L167" s="623"/>
      <c r="M167" s="623"/>
    </row>
    <row r="168" spans="5:13" x14ac:dyDescent="0.2">
      <c r="E168" s="623"/>
      <c r="F168" s="623"/>
      <c r="G168" s="623"/>
      <c r="H168" s="623"/>
      <c r="I168" s="623"/>
      <c r="J168" s="623"/>
      <c r="K168" s="623"/>
      <c r="L168" s="623"/>
      <c r="M168" s="623"/>
    </row>
    <row r="169" spans="5:13" ht="20.25" customHeight="1" x14ac:dyDescent="0.2">
      <c r="E169" s="623"/>
      <c r="F169" s="623"/>
      <c r="G169" s="623"/>
      <c r="H169" s="623"/>
      <c r="I169" s="623"/>
      <c r="J169" s="623"/>
      <c r="K169" s="623"/>
      <c r="L169" s="623"/>
      <c r="M169" s="623"/>
    </row>
    <row r="170" spans="5:13" ht="20.25" customHeight="1" x14ac:dyDescent="0.2">
      <c r="E170" s="623"/>
      <c r="F170" s="623"/>
      <c r="G170" s="623"/>
      <c r="H170" s="623"/>
      <c r="I170" s="623"/>
      <c r="J170" s="623"/>
      <c r="K170" s="623"/>
      <c r="L170" s="623"/>
      <c r="M170" s="623"/>
    </row>
    <row r="171" spans="5:13" ht="24" customHeight="1" x14ac:dyDescent="0.2">
      <c r="E171" s="623"/>
      <c r="F171" s="623"/>
      <c r="G171" s="623"/>
      <c r="H171" s="623"/>
      <c r="I171" s="623"/>
      <c r="J171" s="623"/>
      <c r="K171" s="623"/>
      <c r="L171" s="623"/>
      <c r="M171" s="623"/>
    </row>
    <row r="172" spans="5:13" ht="20.25" customHeight="1" x14ac:dyDescent="0.2">
      <c r="E172" s="623"/>
      <c r="F172" s="623"/>
      <c r="G172" s="623"/>
      <c r="H172" s="623"/>
      <c r="I172" s="623"/>
      <c r="J172" s="623"/>
      <c r="K172" s="623"/>
      <c r="L172" s="623"/>
      <c r="M172" s="623"/>
    </row>
    <row r="173" spans="5:13" ht="20.25" customHeight="1" x14ac:dyDescent="0.2">
      <c r="E173" s="623"/>
      <c r="F173" s="623"/>
      <c r="G173" s="623"/>
      <c r="H173" s="623"/>
      <c r="I173" s="623"/>
      <c r="J173" s="623"/>
      <c r="K173" s="623"/>
      <c r="L173" s="623"/>
      <c r="M173" s="623"/>
    </row>
    <row r="174" spans="5:13" ht="20.25" customHeight="1" x14ac:dyDescent="0.2">
      <c r="E174" s="623"/>
      <c r="F174" s="623"/>
      <c r="G174" s="623"/>
      <c r="H174" s="623"/>
      <c r="I174" s="623"/>
      <c r="J174" s="623"/>
      <c r="K174" s="623"/>
      <c r="L174" s="623"/>
      <c r="M174" s="623"/>
    </row>
    <row r="175" spans="5:13" ht="20.25" customHeight="1" x14ac:dyDescent="0.2">
      <c r="E175" s="623"/>
      <c r="F175" s="623"/>
      <c r="G175" s="623"/>
      <c r="H175" s="623"/>
      <c r="I175" s="623"/>
      <c r="J175" s="623"/>
      <c r="K175" s="623"/>
      <c r="L175" s="623"/>
      <c r="M175" s="623"/>
    </row>
    <row r="176" spans="5:13" ht="20.25" customHeight="1" x14ac:dyDescent="0.2">
      <c r="E176" s="623"/>
      <c r="F176" s="623"/>
      <c r="G176" s="623"/>
      <c r="H176" s="623"/>
      <c r="I176" s="623"/>
      <c r="J176" s="623"/>
      <c r="K176" s="623"/>
      <c r="L176" s="623"/>
      <c r="M176" s="623"/>
    </row>
    <row r="177" spans="5:13" ht="20.25" customHeight="1" x14ac:dyDescent="0.2">
      <c r="E177" s="623"/>
      <c r="F177" s="623"/>
      <c r="G177" s="623"/>
      <c r="H177" s="623"/>
      <c r="I177" s="623"/>
      <c r="J177" s="623"/>
      <c r="K177" s="623"/>
      <c r="L177" s="623"/>
      <c r="M177" s="623"/>
    </row>
    <row r="178" spans="5:13" ht="20.25" customHeight="1" x14ac:dyDescent="0.2">
      <c r="E178" s="623"/>
      <c r="F178" s="623"/>
      <c r="G178" s="623"/>
      <c r="H178" s="623"/>
      <c r="I178" s="623"/>
      <c r="J178" s="623"/>
      <c r="K178" s="623"/>
      <c r="L178" s="623"/>
      <c r="M178" s="623"/>
    </row>
    <row r="179" spans="5:13" ht="20.25" customHeight="1" x14ac:dyDescent="0.2">
      <c r="E179" s="623"/>
      <c r="F179" s="623"/>
      <c r="G179" s="623"/>
      <c r="H179" s="623"/>
      <c r="I179" s="623"/>
      <c r="J179" s="623"/>
      <c r="K179" s="623"/>
      <c r="L179" s="623"/>
      <c r="M179" s="623"/>
    </row>
    <row r="180" spans="5:13" ht="20.25" customHeight="1" x14ac:dyDescent="0.2">
      <c r="E180" s="623"/>
      <c r="F180" s="623"/>
      <c r="G180" s="623"/>
      <c r="H180" s="623"/>
      <c r="I180" s="623"/>
      <c r="J180" s="623"/>
      <c r="K180" s="623"/>
      <c r="L180" s="623"/>
      <c r="M180" s="623"/>
    </row>
    <row r="181" spans="5:13" ht="20.25" customHeight="1" x14ac:dyDescent="0.2">
      <c r="E181" s="623"/>
      <c r="F181" s="623"/>
      <c r="G181" s="623"/>
      <c r="H181" s="623"/>
      <c r="I181" s="623"/>
      <c r="J181" s="623"/>
      <c r="K181" s="623"/>
      <c r="L181" s="623"/>
      <c r="M181" s="623"/>
    </row>
    <row r="182" spans="5:13" ht="20.25" customHeight="1" x14ac:dyDescent="0.2">
      <c r="E182" s="623"/>
      <c r="F182" s="623"/>
      <c r="G182" s="623"/>
      <c r="H182" s="623"/>
      <c r="I182" s="623"/>
      <c r="J182" s="623"/>
      <c r="K182" s="623"/>
      <c r="L182" s="623"/>
      <c r="M182" s="623"/>
    </row>
    <row r="183" spans="5:13" ht="20.25" customHeight="1" x14ac:dyDescent="0.2">
      <c r="E183" s="623"/>
      <c r="F183" s="623"/>
      <c r="G183" s="623"/>
      <c r="H183" s="623"/>
      <c r="I183" s="623"/>
      <c r="J183" s="623"/>
      <c r="K183" s="623"/>
      <c r="L183" s="623"/>
      <c r="M183" s="623"/>
    </row>
    <row r="184" spans="5:13" ht="20.25" customHeight="1" x14ac:dyDescent="0.2">
      <c r="E184" s="623"/>
      <c r="F184" s="623"/>
      <c r="G184" s="623"/>
      <c r="H184" s="623"/>
      <c r="I184" s="623"/>
      <c r="J184" s="623"/>
      <c r="K184" s="623"/>
      <c r="L184" s="623"/>
      <c r="M184" s="623"/>
    </row>
    <row r="185" spans="5:13" ht="20.25" customHeight="1" x14ac:dyDescent="0.2">
      <c r="E185" s="623"/>
      <c r="F185" s="623"/>
      <c r="G185" s="623"/>
      <c r="H185" s="623"/>
      <c r="I185" s="623"/>
      <c r="J185" s="623"/>
      <c r="K185" s="623"/>
      <c r="L185" s="623"/>
      <c r="M185" s="623"/>
    </row>
    <row r="186" spans="5:13" ht="20.25" customHeight="1" x14ac:dyDescent="0.2">
      <c r="E186" s="623"/>
      <c r="F186" s="623"/>
      <c r="G186" s="623"/>
      <c r="H186" s="623"/>
      <c r="I186" s="623"/>
      <c r="J186" s="623"/>
      <c r="K186" s="623"/>
      <c r="L186" s="623"/>
      <c r="M186" s="623"/>
    </row>
    <row r="187" spans="5:13" ht="32.25" customHeight="1" x14ac:dyDescent="0.2">
      <c r="E187" s="623"/>
      <c r="F187" s="623"/>
      <c r="G187" s="623"/>
      <c r="H187" s="623"/>
      <c r="I187" s="623"/>
      <c r="J187" s="623"/>
      <c r="K187" s="623"/>
      <c r="L187" s="623"/>
      <c r="M187" s="623"/>
    </row>
    <row r="188" spans="5:13" ht="28.5" customHeight="1" x14ac:dyDescent="0.2">
      <c r="E188" s="623"/>
      <c r="F188" s="623"/>
      <c r="G188" s="623"/>
      <c r="H188" s="623"/>
      <c r="I188" s="623"/>
      <c r="J188" s="623"/>
      <c r="K188" s="623"/>
      <c r="L188" s="623"/>
      <c r="M188" s="623"/>
    </row>
    <row r="189" spans="5:13" ht="20.25" customHeight="1" x14ac:dyDescent="0.2">
      <c r="E189" s="623"/>
      <c r="F189" s="623"/>
      <c r="G189" s="623"/>
      <c r="H189" s="623"/>
      <c r="I189" s="623"/>
      <c r="J189" s="623"/>
      <c r="K189" s="623"/>
      <c r="L189" s="623"/>
      <c r="M189" s="623"/>
    </row>
    <row r="190" spans="5:13" ht="20.25" customHeight="1" x14ac:dyDescent="0.2">
      <c r="E190" s="623"/>
      <c r="F190" s="623"/>
      <c r="G190" s="623"/>
      <c r="H190" s="623"/>
      <c r="I190" s="623"/>
      <c r="J190" s="623"/>
      <c r="K190" s="623"/>
      <c r="L190" s="623"/>
      <c r="M190" s="623"/>
    </row>
    <row r="191" spans="5:13" ht="20.25" customHeight="1" x14ac:dyDescent="0.2">
      <c r="E191" s="623"/>
      <c r="F191" s="623"/>
      <c r="G191" s="623"/>
      <c r="H191" s="623"/>
      <c r="I191" s="623"/>
      <c r="J191" s="623"/>
      <c r="K191" s="623"/>
      <c r="L191" s="623"/>
      <c r="M191" s="623"/>
    </row>
    <row r="192" spans="5:13" ht="20.25" customHeight="1" x14ac:dyDescent="0.2">
      <c r="E192" s="623"/>
      <c r="F192" s="623"/>
      <c r="G192" s="623"/>
      <c r="H192" s="623"/>
      <c r="I192" s="623"/>
      <c r="J192" s="623"/>
      <c r="K192" s="623"/>
      <c r="L192" s="623"/>
      <c r="M192" s="623"/>
    </row>
    <row r="193" spans="5:13" ht="20.25" customHeight="1" x14ac:dyDescent="0.2">
      <c r="E193" s="623"/>
      <c r="F193" s="623"/>
      <c r="G193" s="623"/>
      <c r="H193" s="623"/>
      <c r="I193" s="623"/>
      <c r="J193" s="623"/>
      <c r="K193" s="623"/>
      <c r="L193" s="623"/>
      <c r="M193" s="623"/>
    </row>
    <row r="194" spans="5:13" ht="20.25" customHeight="1" x14ac:dyDescent="0.2">
      <c r="E194" s="623"/>
      <c r="F194" s="623"/>
      <c r="G194" s="623"/>
      <c r="H194" s="623"/>
      <c r="I194" s="623"/>
      <c r="J194" s="623"/>
      <c r="K194" s="623"/>
      <c r="L194" s="623"/>
      <c r="M194" s="623"/>
    </row>
    <row r="195" spans="5:13" ht="20.25" customHeight="1" x14ac:dyDescent="0.2">
      <c r="E195" s="623"/>
      <c r="F195" s="623"/>
      <c r="G195" s="623"/>
      <c r="H195" s="623"/>
      <c r="I195" s="623"/>
      <c r="J195" s="623"/>
      <c r="K195" s="623"/>
      <c r="L195" s="623"/>
      <c r="M195" s="623"/>
    </row>
    <row r="196" spans="5:13" ht="20.25" customHeight="1" x14ac:dyDescent="0.2">
      <c r="E196" s="623"/>
      <c r="F196" s="623"/>
      <c r="G196" s="623"/>
      <c r="H196" s="623"/>
      <c r="I196" s="623"/>
      <c r="J196" s="623"/>
      <c r="K196" s="623"/>
      <c r="L196" s="623"/>
      <c r="M196" s="623"/>
    </row>
    <row r="197" spans="5:13" ht="20.25" customHeight="1" x14ac:dyDescent="0.2">
      <c r="E197" s="623"/>
      <c r="F197" s="623"/>
      <c r="G197" s="623"/>
      <c r="H197" s="623"/>
      <c r="I197" s="623"/>
      <c r="J197" s="623"/>
      <c r="K197" s="623"/>
      <c r="L197" s="623"/>
      <c r="M197" s="623"/>
    </row>
    <row r="198" spans="5:13" ht="20.25" customHeight="1" x14ac:dyDescent="0.2">
      <c r="E198" s="623"/>
      <c r="F198" s="623"/>
      <c r="G198" s="623"/>
      <c r="H198" s="623"/>
      <c r="I198" s="623"/>
      <c r="J198" s="623"/>
      <c r="K198" s="623"/>
      <c r="L198" s="623"/>
      <c r="M198" s="623"/>
    </row>
    <row r="199" spans="5:13" ht="20.25" customHeight="1" x14ac:dyDescent="0.2">
      <c r="E199" s="623"/>
      <c r="F199" s="623"/>
      <c r="G199" s="623"/>
      <c r="H199" s="623"/>
      <c r="I199" s="623"/>
      <c r="J199" s="623"/>
      <c r="K199" s="623"/>
      <c r="L199" s="623"/>
      <c r="M199" s="623"/>
    </row>
    <row r="200" spans="5:13" ht="20.25" customHeight="1" x14ac:dyDescent="0.2">
      <c r="E200" s="623"/>
      <c r="F200" s="623"/>
      <c r="G200" s="623"/>
      <c r="H200" s="623"/>
      <c r="I200" s="623"/>
      <c r="J200" s="623"/>
      <c r="K200" s="623"/>
      <c r="L200" s="623"/>
      <c r="M200" s="623"/>
    </row>
    <row r="201" spans="5:13" x14ac:dyDescent="0.2">
      <c r="E201" s="623"/>
      <c r="F201" s="623"/>
      <c r="G201" s="623"/>
      <c r="H201" s="623"/>
      <c r="I201" s="623"/>
      <c r="J201" s="623"/>
      <c r="K201" s="623"/>
      <c r="L201" s="623"/>
      <c r="M201" s="623"/>
    </row>
    <row r="202" spans="5:13" ht="12.75" customHeight="1" x14ac:dyDescent="0.2">
      <c r="E202" s="623"/>
      <c r="F202" s="623"/>
      <c r="G202" s="623"/>
      <c r="H202" s="623"/>
      <c r="I202" s="623"/>
      <c r="J202" s="623"/>
      <c r="K202" s="623"/>
      <c r="L202" s="623"/>
      <c r="M202" s="623"/>
    </row>
    <row r="203" spans="5:13" x14ac:dyDescent="0.2">
      <c r="E203" s="623"/>
      <c r="F203" s="623"/>
      <c r="G203" s="623"/>
      <c r="H203" s="623"/>
      <c r="I203" s="623"/>
      <c r="J203" s="623"/>
      <c r="K203" s="623"/>
      <c r="L203" s="623"/>
      <c r="M203" s="623"/>
    </row>
    <row r="204" spans="5:13" x14ac:dyDescent="0.2">
      <c r="E204" s="623"/>
      <c r="F204" s="623"/>
      <c r="G204" s="623"/>
      <c r="H204" s="623"/>
      <c r="I204" s="623"/>
      <c r="J204" s="623"/>
      <c r="K204" s="623"/>
      <c r="L204" s="623"/>
      <c r="M204" s="623"/>
    </row>
    <row r="205" spans="5:13" ht="12.75" customHeight="1" x14ac:dyDescent="0.2">
      <c r="E205" s="623"/>
      <c r="F205" s="623"/>
      <c r="G205" s="623"/>
      <c r="H205" s="623"/>
      <c r="I205" s="623"/>
      <c r="J205" s="623"/>
      <c r="K205" s="623"/>
      <c r="L205" s="623"/>
      <c r="M205" s="623"/>
    </row>
    <row r="206" spans="5:13" x14ac:dyDescent="0.2">
      <c r="E206" s="623"/>
      <c r="F206" s="623"/>
      <c r="G206" s="623"/>
      <c r="H206" s="623"/>
      <c r="I206" s="623"/>
      <c r="J206" s="623"/>
      <c r="K206" s="623"/>
      <c r="L206" s="623"/>
      <c r="M206" s="623"/>
    </row>
    <row r="207" spans="5:13" x14ac:dyDescent="0.2">
      <c r="E207" s="623"/>
      <c r="F207" s="623"/>
      <c r="G207" s="623"/>
      <c r="H207" s="623"/>
      <c r="I207" s="623"/>
      <c r="J207" s="623"/>
      <c r="K207" s="623"/>
      <c r="L207" s="623"/>
      <c r="M207" s="623"/>
    </row>
    <row r="208" spans="5:13" x14ac:dyDescent="0.2">
      <c r="E208" s="623"/>
      <c r="F208" s="623"/>
      <c r="G208" s="623"/>
      <c r="H208" s="623"/>
      <c r="I208" s="623"/>
      <c r="J208" s="623"/>
      <c r="K208" s="623"/>
      <c r="L208" s="623"/>
      <c r="M208" s="623"/>
    </row>
    <row r="209" spans="5:13" x14ac:dyDescent="0.2">
      <c r="E209" s="623"/>
      <c r="F209" s="623"/>
      <c r="G209" s="623"/>
      <c r="H209" s="623"/>
      <c r="I209" s="623"/>
      <c r="J209" s="623"/>
      <c r="K209" s="623"/>
      <c r="L209" s="623"/>
      <c r="M209" s="623"/>
    </row>
    <row r="210" spans="5:13" x14ac:dyDescent="0.2">
      <c r="E210" s="623"/>
      <c r="F210" s="623"/>
      <c r="G210" s="623"/>
      <c r="H210" s="623"/>
      <c r="I210" s="623"/>
      <c r="J210" s="623"/>
      <c r="K210" s="623"/>
      <c r="L210" s="623"/>
      <c r="M210" s="623"/>
    </row>
    <row r="211" spans="5:13" x14ac:dyDescent="0.2">
      <c r="E211" s="623"/>
      <c r="F211" s="623"/>
      <c r="G211" s="623"/>
      <c r="H211" s="623"/>
      <c r="I211" s="623"/>
      <c r="J211" s="623"/>
      <c r="K211" s="623"/>
      <c r="L211" s="623"/>
      <c r="M211" s="623"/>
    </row>
    <row r="212" spans="5:13" x14ac:dyDescent="0.2">
      <c r="E212" s="623"/>
      <c r="F212" s="623"/>
      <c r="G212" s="623"/>
      <c r="H212" s="623"/>
      <c r="I212" s="623"/>
      <c r="J212" s="623"/>
      <c r="K212" s="623"/>
      <c r="L212" s="623"/>
      <c r="M212" s="623"/>
    </row>
    <row r="213" spans="5:13" x14ac:dyDescent="0.2">
      <c r="E213" s="623"/>
      <c r="F213" s="623"/>
      <c r="G213" s="623"/>
      <c r="H213" s="623"/>
      <c r="I213" s="623"/>
      <c r="J213" s="623"/>
      <c r="K213" s="623"/>
      <c r="L213" s="623"/>
      <c r="M213" s="623"/>
    </row>
    <row r="214" spans="5:13" x14ac:dyDescent="0.2">
      <c r="E214" s="623"/>
      <c r="F214" s="623"/>
      <c r="G214" s="623"/>
      <c r="H214" s="623"/>
      <c r="I214" s="623"/>
      <c r="J214" s="623"/>
      <c r="K214" s="623"/>
      <c r="L214" s="623"/>
      <c r="M214" s="623"/>
    </row>
    <row r="215" spans="5:13" x14ac:dyDescent="0.2">
      <c r="E215" s="623"/>
      <c r="F215" s="623"/>
      <c r="G215" s="623"/>
      <c r="H215" s="623"/>
      <c r="I215" s="623"/>
      <c r="J215" s="623"/>
      <c r="K215" s="623"/>
      <c r="L215" s="623"/>
      <c r="M215" s="623"/>
    </row>
    <row r="216" spans="5:13" x14ac:dyDescent="0.2">
      <c r="E216" s="623"/>
      <c r="F216" s="623"/>
      <c r="G216" s="623"/>
      <c r="H216" s="623"/>
      <c r="I216" s="623"/>
      <c r="J216" s="623"/>
      <c r="K216" s="623"/>
      <c r="L216" s="623"/>
      <c r="M216" s="623"/>
    </row>
    <row r="217" spans="5:13" x14ac:dyDescent="0.2">
      <c r="E217" s="623"/>
      <c r="F217" s="623"/>
      <c r="G217" s="623"/>
      <c r="H217" s="623"/>
      <c r="I217" s="623"/>
      <c r="J217" s="623"/>
      <c r="K217" s="623"/>
      <c r="L217" s="623"/>
      <c r="M217" s="623"/>
    </row>
    <row r="218" spans="5:13" x14ac:dyDescent="0.2">
      <c r="E218" s="623"/>
      <c r="F218" s="623"/>
      <c r="G218" s="623"/>
      <c r="H218" s="623"/>
      <c r="I218" s="623"/>
      <c r="J218" s="623"/>
      <c r="K218" s="623"/>
      <c r="L218" s="623"/>
      <c r="M218" s="623"/>
    </row>
    <row r="219" spans="5:13" x14ac:dyDescent="0.2">
      <c r="E219" s="623"/>
      <c r="F219" s="623"/>
      <c r="G219" s="623"/>
      <c r="H219" s="623"/>
      <c r="I219" s="623"/>
      <c r="J219" s="623"/>
      <c r="K219" s="623"/>
      <c r="L219" s="623"/>
      <c r="M219" s="623"/>
    </row>
    <row r="220" spans="5:13" x14ac:dyDescent="0.2">
      <c r="E220" s="623"/>
      <c r="F220" s="623"/>
      <c r="G220" s="623"/>
      <c r="H220" s="623"/>
      <c r="I220" s="623"/>
      <c r="J220" s="623"/>
      <c r="K220" s="623"/>
      <c r="L220" s="623"/>
      <c r="M220" s="623"/>
    </row>
    <row r="221" spans="5:13" x14ac:dyDescent="0.2">
      <c r="E221" s="623"/>
      <c r="F221" s="623"/>
      <c r="G221" s="623"/>
      <c r="H221" s="623"/>
      <c r="I221" s="623"/>
      <c r="J221" s="623"/>
      <c r="K221" s="623"/>
      <c r="L221" s="623"/>
      <c r="M221" s="623"/>
    </row>
    <row r="222" spans="5:13" x14ac:dyDescent="0.2">
      <c r="E222" s="623"/>
      <c r="F222" s="623"/>
      <c r="G222" s="623"/>
      <c r="H222" s="623"/>
      <c r="I222" s="623"/>
      <c r="J222" s="623"/>
      <c r="K222" s="623"/>
      <c r="L222" s="623"/>
      <c r="M222" s="623"/>
    </row>
    <row r="223" spans="5:13" x14ac:dyDescent="0.2">
      <c r="E223" s="623"/>
      <c r="F223" s="623"/>
      <c r="G223" s="623"/>
      <c r="H223" s="623"/>
      <c r="I223" s="623"/>
      <c r="J223" s="623"/>
      <c r="K223" s="623"/>
      <c r="L223" s="623"/>
      <c r="M223" s="623"/>
    </row>
    <row r="224" spans="5:13" x14ac:dyDescent="0.2">
      <c r="E224" s="623"/>
      <c r="F224" s="623"/>
      <c r="G224" s="623"/>
      <c r="H224" s="623"/>
      <c r="I224" s="623"/>
      <c r="J224" s="623"/>
      <c r="K224" s="623"/>
      <c r="L224" s="623"/>
      <c r="M224" s="623"/>
    </row>
    <row r="225" spans="5:13" x14ac:dyDescent="0.2">
      <c r="E225" s="623"/>
      <c r="F225" s="623"/>
      <c r="G225" s="623"/>
      <c r="H225" s="623"/>
      <c r="I225" s="623"/>
      <c r="J225" s="623"/>
      <c r="K225" s="623"/>
      <c r="L225" s="623"/>
      <c r="M225" s="623"/>
    </row>
    <row r="226" spans="5:13" x14ac:dyDescent="0.2">
      <c r="E226" s="623"/>
      <c r="F226" s="623"/>
      <c r="G226" s="623"/>
      <c r="H226" s="623"/>
      <c r="I226" s="623"/>
      <c r="J226" s="623"/>
      <c r="K226" s="623"/>
      <c r="L226" s="623"/>
      <c r="M226" s="623"/>
    </row>
    <row r="227" spans="5:13" x14ac:dyDescent="0.2">
      <c r="E227" s="623"/>
      <c r="F227" s="623"/>
      <c r="G227" s="623"/>
      <c r="H227" s="623"/>
      <c r="I227" s="623"/>
      <c r="J227" s="623"/>
      <c r="K227" s="623"/>
      <c r="L227" s="623"/>
      <c r="M227" s="623"/>
    </row>
    <row r="228" spans="5:13" x14ac:dyDescent="0.2">
      <c r="E228" s="623"/>
      <c r="F228" s="623"/>
      <c r="G228" s="623"/>
      <c r="H228" s="623"/>
      <c r="I228" s="623"/>
      <c r="J228" s="623"/>
      <c r="K228" s="623"/>
      <c r="L228" s="623"/>
      <c r="M228" s="623"/>
    </row>
    <row r="229" spans="5:13" x14ac:dyDescent="0.2">
      <c r="E229" s="623"/>
      <c r="F229" s="623"/>
      <c r="G229" s="623"/>
      <c r="H229" s="623"/>
      <c r="I229" s="623"/>
      <c r="J229" s="623"/>
      <c r="K229" s="623"/>
      <c r="L229" s="623"/>
      <c r="M229" s="623"/>
    </row>
    <row r="230" spans="5:13" ht="18" customHeight="1" x14ac:dyDescent="0.2">
      <c r="E230" s="623"/>
      <c r="F230" s="623"/>
      <c r="G230" s="623"/>
      <c r="H230" s="623"/>
      <c r="I230" s="623"/>
      <c r="J230" s="623"/>
      <c r="K230" s="623"/>
      <c r="L230" s="623"/>
      <c r="M230" s="623"/>
    </row>
    <row r="231" spans="5:13" ht="18" customHeight="1" x14ac:dyDescent="0.2">
      <c r="E231" s="623"/>
      <c r="F231" s="623"/>
      <c r="G231" s="623"/>
      <c r="H231" s="623"/>
      <c r="I231" s="623"/>
      <c r="J231" s="623"/>
      <c r="K231" s="623"/>
      <c r="L231" s="623"/>
      <c r="M231" s="623"/>
    </row>
    <row r="232" spans="5:13" ht="18" customHeight="1" x14ac:dyDescent="0.2">
      <c r="E232" s="623"/>
      <c r="F232" s="623"/>
      <c r="G232" s="623"/>
      <c r="H232" s="623"/>
      <c r="I232" s="623"/>
      <c r="J232" s="623"/>
      <c r="K232" s="623"/>
      <c r="L232" s="623"/>
      <c r="M232" s="623"/>
    </row>
    <row r="233" spans="5:13" ht="18" customHeight="1" x14ac:dyDescent="0.2">
      <c r="E233" s="623"/>
      <c r="F233" s="623"/>
      <c r="G233" s="623"/>
      <c r="H233" s="623"/>
      <c r="I233" s="623"/>
      <c r="J233" s="623"/>
      <c r="K233" s="623"/>
      <c r="L233" s="623"/>
      <c r="M233" s="623"/>
    </row>
    <row r="234" spans="5:13" ht="18" customHeight="1" x14ac:dyDescent="0.2">
      <c r="E234" s="623"/>
      <c r="F234" s="623"/>
      <c r="G234" s="623"/>
      <c r="H234" s="623"/>
      <c r="I234" s="623"/>
      <c r="J234" s="623"/>
      <c r="K234" s="623"/>
      <c r="L234" s="623"/>
      <c r="M234" s="623"/>
    </row>
    <row r="235" spans="5:13" ht="18" customHeight="1" x14ac:dyDescent="0.2">
      <c r="E235" s="623"/>
      <c r="F235" s="623"/>
      <c r="G235" s="623"/>
      <c r="H235" s="623"/>
      <c r="I235" s="623"/>
      <c r="J235" s="623"/>
      <c r="K235" s="623"/>
      <c r="L235" s="623"/>
      <c r="M235" s="623"/>
    </row>
    <row r="236" spans="5:13" ht="27.75" customHeight="1" x14ac:dyDescent="0.2">
      <c r="E236" s="623"/>
      <c r="F236" s="623"/>
      <c r="G236" s="623"/>
      <c r="H236" s="623"/>
      <c r="I236" s="623"/>
      <c r="J236" s="623"/>
      <c r="K236" s="623"/>
      <c r="L236" s="623"/>
      <c r="M236" s="623"/>
    </row>
    <row r="237" spans="5:13" ht="27.75" customHeight="1" x14ac:dyDescent="0.2">
      <c r="E237" s="623"/>
      <c r="F237" s="623"/>
      <c r="G237" s="623"/>
      <c r="H237" s="623"/>
      <c r="I237" s="623"/>
      <c r="J237" s="623"/>
      <c r="K237" s="623"/>
      <c r="L237" s="623"/>
      <c r="M237" s="623"/>
    </row>
    <row r="238" spans="5:13" ht="18" customHeight="1" x14ac:dyDescent="0.2"/>
    <row r="239" spans="5:13" ht="18" customHeight="1" x14ac:dyDescent="0.2"/>
    <row r="240" spans="5:13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24.75" customHeight="1" x14ac:dyDescent="0.2"/>
    <row r="254" ht="30.75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9" ht="12.75" customHeight="1" x14ac:dyDescent="0.2"/>
    <row r="271" ht="12.75" customHeight="1" x14ac:dyDescent="0.2"/>
    <row r="272" ht="12.75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300" ht="22.5" customHeight="1" x14ac:dyDescent="0.2"/>
    <row r="301" ht="22.5" customHeight="1" x14ac:dyDescent="0.2"/>
    <row r="302" ht="29.2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4.75" customHeight="1" x14ac:dyDescent="0.2"/>
    <row r="319" ht="26.2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3" ht="12.75" customHeight="1" x14ac:dyDescent="0.2"/>
    <row r="341" ht="12.75" customHeight="1" x14ac:dyDescent="0.2"/>
    <row r="359" ht="18" customHeight="1" x14ac:dyDescent="0.2"/>
    <row r="360" ht="18.75" customHeight="1" x14ac:dyDescent="0.2"/>
    <row r="361" ht="19.5" customHeight="1" x14ac:dyDescent="0.2"/>
    <row r="362" ht="18.75" customHeight="1" x14ac:dyDescent="0.2"/>
    <row r="364" ht="18.75" customHeight="1" x14ac:dyDescent="0.2"/>
    <row r="365" ht="17.25" customHeight="1" x14ac:dyDescent="0.2"/>
    <row r="366" ht="30.75" customHeight="1" x14ac:dyDescent="0.2"/>
    <row r="367" ht="17.25" customHeight="1" x14ac:dyDescent="0.2"/>
    <row r="368" ht="19.5" customHeight="1" x14ac:dyDescent="0.2"/>
    <row r="369" ht="20.25" customHeight="1" x14ac:dyDescent="0.2"/>
    <row r="370" ht="19.5" customHeight="1" x14ac:dyDescent="0.2"/>
    <row r="371" ht="18.75" customHeight="1" x14ac:dyDescent="0.2"/>
    <row r="372" ht="19.5" customHeight="1" x14ac:dyDescent="0.2"/>
    <row r="373" ht="18" customHeight="1" x14ac:dyDescent="0.2"/>
    <row r="374" ht="19.5" customHeight="1" x14ac:dyDescent="0.2"/>
    <row r="375" ht="19.5" customHeight="1" x14ac:dyDescent="0.2"/>
    <row r="376" ht="19.5" customHeight="1" x14ac:dyDescent="0.2"/>
    <row r="377" ht="19.5" customHeight="1" x14ac:dyDescent="0.2"/>
    <row r="378" ht="21" customHeight="1" x14ac:dyDescent="0.2"/>
    <row r="379" ht="19.5" customHeight="1" x14ac:dyDescent="0.2"/>
    <row r="380" ht="21" customHeight="1" x14ac:dyDescent="0.2"/>
    <row r="381" ht="21" customHeight="1" x14ac:dyDescent="0.2"/>
    <row r="382" ht="32.25" customHeight="1" x14ac:dyDescent="0.2"/>
    <row r="385" ht="19.5" customHeight="1" x14ac:dyDescent="0.2"/>
    <row r="386" ht="19.5" customHeight="1" x14ac:dyDescent="0.2"/>
    <row r="387" ht="19.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405" ht="12.75" customHeight="1" x14ac:dyDescent="0.2"/>
    <row r="492" ht="21" customHeight="1" x14ac:dyDescent="0.2"/>
    <row r="513" spans="6:8" x14ac:dyDescent="0.2">
      <c r="H513" s="551"/>
    </row>
    <row r="514" spans="6:8" x14ac:dyDescent="0.2">
      <c r="H514" s="551"/>
    </row>
    <row r="515" spans="6:8" x14ac:dyDescent="0.2">
      <c r="H515" s="551"/>
    </row>
    <row r="516" spans="6:8" x14ac:dyDescent="0.2">
      <c r="H516" s="551"/>
    </row>
    <row r="517" spans="6:8" x14ac:dyDescent="0.2">
      <c r="H517" s="551"/>
    </row>
    <row r="518" spans="6:8" x14ac:dyDescent="0.2">
      <c r="H518" s="551"/>
    </row>
    <row r="523" spans="6:8" x14ac:dyDescent="0.2">
      <c r="F523" s="546" t="e">
        <f>#REF!</f>
        <v>#REF!</v>
      </c>
      <c r="H523" s="655" t="s">
        <v>98</v>
      </c>
    </row>
    <row r="524" spans="6:8" x14ac:dyDescent="0.2">
      <c r="H524" s="656" t="s">
        <v>134</v>
      </c>
    </row>
    <row r="525" spans="6:8" x14ac:dyDescent="0.2">
      <c r="H525" s="656" t="s">
        <v>135</v>
      </c>
    </row>
    <row r="526" spans="6:8" x14ac:dyDescent="0.2">
      <c r="H526" s="656" t="s">
        <v>136</v>
      </c>
    </row>
    <row r="527" spans="6:8" x14ac:dyDescent="0.2">
      <c r="H527" s="656" t="s">
        <v>137</v>
      </c>
    </row>
    <row r="528" spans="6:8" x14ac:dyDescent="0.2">
      <c r="H528" s="656" t="s">
        <v>138</v>
      </c>
    </row>
    <row r="529" spans="5:8" x14ac:dyDescent="0.2">
      <c r="H529" s="656" t="s">
        <v>139</v>
      </c>
    </row>
    <row r="530" spans="5:8" x14ac:dyDescent="0.2">
      <c r="H530" s="656" t="s">
        <v>140</v>
      </c>
    </row>
    <row r="531" spans="5:8" x14ac:dyDescent="0.2">
      <c r="H531" s="656" t="s">
        <v>141</v>
      </c>
    </row>
    <row r="534" spans="5:8" x14ac:dyDescent="0.2">
      <c r="E534" s="619"/>
    </row>
    <row r="675" spans="15:24" ht="12.75" customHeight="1" x14ac:dyDescent="0.2">
      <c r="P675" s="657"/>
      <c r="Q675" s="658"/>
      <c r="R675" s="658"/>
      <c r="S675" s="659"/>
      <c r="T675" s="659"/>
      <c r="U675" s="659"/>
      <c r="V675" s="658"/>
      <c r="W675" s="659"/>
      <c r="X675" s="659"/>
    </row>
    <row r="678" spans="15:24" x14ac:dyDescent="0.2">
      <c r="Q678" s="657"/>
      <c r="R678" s="657"/>
      <c r="S678" s="657"/>
      <c r="T678" s="657"/>
      <c r="U678" s="657"/>
      <c r="V678" s="657"/>
      <c r="W678" s="657"/>
      <c r="X678" s="657"/>
    </row>
    <row r="679" spans="15:24" x14ac:dyDescent="0.2">
      <c r="O679" s="551"/>
      <c r="P679" s="618"/>
      <c r="Q679" s="657"/>
      <c r="R679" s="660"/>
      <c r="S679" s="661"/>
      <c r="T679" s="662"/>
      <c r="U679" s="660"/>
      <c r="V679" s="662"/>
      <c r="W679" s="662"/>
      <c r="X679" s="662"/>
    </row>
    <row r="680" spans="15:24" x14ac:dyDescent="0.2">
      <c r="O680" s="551"/>
      <c r="P680" s="598"/>
      <c r="Q680" s="657"/>
      <c r="R680" s="657"/>
      <c r="S680" s="657"/>
      <c r="T680" s="657"/>
      <c r="U680" s="657"/>
      <c r="V680" s="663"/>
      <c r="W680" s="663"/>
      <c r="X680" s="663"/>
    </row>
    <row r="681" spans="15:24" x14ac:dyDescent="0.2">
      <c r="O681" s="551"/>
      <c r="Q681" s="657"/>
      <c r="R681" s="657"/>
      <c r="S681" s="657" t="s">
        <v>142</v>
      </c>
      <c r="T681" s="551"/>
      <c r="U681" s="657"/>
      <c r="V681" s="663"/>
      <c r="W681" s="663"/>
      <c r="X681" s="663"/>
    </row>
    <row r="682" spans="15:24" x14ac:dyDescent="0.2">
      <c r="O682" s="551"/>
      <c r="P682" s="664"/>
      <c r="Q682" s="618"/>
      <c r="R682" s="657"/>
      <c r="S682" s="657"/>
      <c r="T682" s="657"/>
      <c r="U682" s="657"/>
      <c r="V682" s="657"/>
      <c r="W682" s="657"/>
      <c r="X682" s="657"/>
    </row>
    <row r="683" spans="15:24" x14ac:dyDescent="0.2">
      <c r="Q683" s="598"/>
      <c r="R683" s="598"/>
      <c r="S683" s="598"/>
      <c r="T683" s="598"/>
      <c r="U683" s="598"/>
      <c r="W683" s="598"/>
      <c r="X683" s="598"/>
    </row>
    <row r="684" spans="15:24" x14ac:dyDescent="0.2">
      <c r="Q684" s="619"/>
      <c r="R684" s="598"/>
      <c r="S684" s="598"/>
      <c r="T684" s="598"/>
      <c r="U684" s="598"/>
      <c r="W684" s="598"/>
      <c r="X684" s="598"/>
    </row>
    <row r="685" spans="15:24" x14ac:dyDescent="0.2">
      <c r="R685" s="598"/>
      <c r="S685" s="598"/>
      <c r="T685" s="598"/>
      <c r="U685" s="657"/>
      <c r="V685" s="657"/>
      <c r="W685" s="598"/>
      <c r="X685" s="598"/>
    </row>
    <row r="686" spans="15:24" x14ac:dyDescent="0.2">
      <c r="Q686" s="619" t="s">
        <v>124</v>
      </c>
      <c r="R686" s="598"/>
      <c r="S686" s="598"/>
      <c r="T686" s="598"/>
      <c r="U686" s="598"/>
      <c r="W686" s="598"/>
      <c r="X686" s="598"/>
    </row>
    <row r="694" spans="17:18" x14ac:dyDescent="0.2">
      <c r="Q694" s="546" t="e">
        <f>SUM(#REF!)</f>
        <v>#REF!</v>
      </c>
      <c r="R694" s="535" t="s">
        <v>143</v>
      </c>
    </row>
    <row r="699" spans="17:18" x14ac:dyDescent="0.2">
      <c r="Q699" s="665"/>
    </row>
    <row r="706" spans="17:17" x14ac:dyDescent="0.2">
      <c r="Q706" s="665" t="e">
        <f>#REF!+#REF!</f>
        <v>#REF!</v>
      </c>
    </row>
    <row r="707" spans="17:17" x14ac:dyDescent="0.2">
      <c r="Q707" s="665" t="e">
        <f>#REF!+#REF!</f>
        <v>#REF!</v>
      </c>
    </row>
    <row r="708" spans="17:17" x14ac:dyDescent="0.2">
      <c r="Q708" s="665" t="e">
        <f>#REF!+#REF!</f>
        <v>#REF!</v>
      </c>
    </row>
    <row r="709" spans="17:17" x14ac:dyDescent="0.2">
      <c r="Q709" s="665" t="e">
        <f>#REF!+#REF!</f>
        <v>#REF!</v>
      </c>
    </row>
    <row r="710" spans="17:17" x14ac:dyDescent="0.2">
      <c r="Q710" s="665" t="e">
        <f>#REF!+#REF!</f>
        <v>#REF!</v>
      </c>
    </row>
    <row r="711" spans="17:17" x14ac:dyDescent="0.2">
      <c r="Q711" s="665" t="e">
        <f>#REF!+#REF!</f>
        <v>#REF!</v>
      </c>
    </row>
    <row r="716" spans="17:17" x14ac:dyDescent="0.2">
      <c r="Q716" s="546" t="e">
        <f>#REF!+#REF!</f>
        <v>#REF!</v>
      </c>
    </row>
    <row r="733" spans="15:15" x14ac:dyDescent="0.2">
      <c r="O733" s="619"/>
    </row>
    <row r="743" spans="15:15" x14ac:dyDescent="0.2">
      <c r="O743" s="551"/>
    </row>
    <row r="744" spans="15:15" x14ac:dyDescent="0.2">
      <c r="O744" s="551"/>
    </row>
    <row r="745" spans="15:15" x14ac:dyDescent="0.2">
      <c r="O745" s="551"/>
    </row>
    <row r="746" spans="15:15" x14ac:dyDescent="0.2">
      <c r="O746" s="551"/>
    </row>
  </sheetData>
  <mergeCells count="33">
    <mergeCell ref="E3:L3"/>
    <mergeCell ref="E4:L4"/>
    <mergeCell ref="E5:L5"/>
    <mergeCell ref="J72:L72"/>
    <mergeCell ref="E73:F73"/>
    <mergeCell ref="G73:I73"/>
    <mergeCell ref="J73:L73"/>
    <mergeCell ref="M73:N73"/>
    <mergeCell ref="E76:F76"/>
    <mergeCell ref="G76:I76"/>
    <mergeCell ref="J76:L76"/>
    <mergeCell ref="E77:F77"/>
    <mergeCell ref="G77:I77"/>
    <mergeCell ref="J77:L77"/>
    <mergeCell ref="M77:N77"/>
    <mergeCell ref="J143:L143"/>
    <mergeCell ref="J78:L78"/>
    <mergeCell ref="M78:N78"/>
    <mergeCell ref="G80:H80"/>
    <mergeCell ref="I80:K80"/>
    <mergeCell ref="M80:N80"/>
    <mergeCell ref="E92:L92"/>
    <mergeCell ref="E93:L93"/>
    <mergeCell ref="E94:L94"/>
    <mergeCell ref="J138:L138"/>
    <mergeCell ref="G139:I139"/>
    <mergeCell ref="J139:L139"/>
    <mergeCell ref="J144:L144"/>
    <mergeCell ref="J145:L145"/>
    <mergeCell ref="G146:H146"/>
    <mergeCell ref="I146:K146"/>
    <mergeCell ref="G147:H147"/>
    <mergeCell ref="I147:K147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X749"/>
  <sheetViews>
    <sheetView view="pageBreakPreview" topLeftCell="D1" zoomScaleSheetLayoutView="100" workbookViewId="0">
      <pane xSplit="2" ySplit="16" topLeftCell="F74" activePane="bottomRight" state="frozen"/>
      <selection activeCell="D1" sqref="D1"/>
      <selection pane="topRight" activeCell="F1" sqref="F1"/>
      <selection pane="bottomLeft" activeCell="D15" sqref="D15"/>
      <selection pane="bottomRight" activeCell="J79" sqref="J79:L80"/>
    </sheetView>
  </sheetViews>
  <sheetFormatPr defaultColWidth="9.140625" defaultRowHeight="12.75" x14ac:dyDescent="0.2"/>
  <cols>
    <col min="1" max="1" width="1.85546875" style="310" hidden="1" customWidth="1"/>
    <col min="2" max="2" width="1.5703125" style="310" hidden="1" customWidth="1"/>
    <col min="3" max="4" width="5" style="310" hidden="1" customWidth="1"/>
    <col min="5" max="5" width="14.7109375" style="310" customWidth="1"/>
    <col min="6" max="6" width="68.28515625" style="310" customWidth="1"/>
    <col min="7" max="7" width="21.140625" style="310" customWidth="1"/>
    <col min="8" max="8" width="21" style="310" customWidth="1"/>
    <col min="9" max="9" width="21.140625" style="310" customWidth="1"/>
    <col min="10" max="10" width="20.140625" style="310" bestFit="1" customWidth="1"/>
    <col min="11" max="11" width="21" style="310" bestFit="1" customWidth="1"/>
    <col min="12" max="12" width="12.140625" style="310" customWidth="1"/>
    <col min="13" max="13" width="17.7109375" style="310" customWidth="1"/>
    <col min="14" max="14" width="20.7109375" style="310" bestFit="1" customWidth="1"/>
    <col min="15" max="15" width="15" style="310" bestFit="1" customWidth="1"/>
    <col min="16" max="16" width="12.5703125" style="310" bestFit="1" customWidth="1"/>
    <col min="17" max="17" width="20.42578125" style="310" customWidth="1"/>
    <col min="18" max="19" width="9.140625" style="310"/>
    <col min="20" max="20" width="30.7109375" style="310" customWidth="1"/>
    <col min="21" max="16384" width="9.140625" style="310"/>
  </cols>
  <sheetData>
    <row r="2" spans="5:16" x14ac:dyDescent="0.2">
      <c r="P2" s="403" t="s">
        <v>276</v>
      </c>
    </row>
    <row r="3" spans="5:16" ht="15" x14ac:dyDescent="0.2">
      <c r="E3" s="870" t="s">
        <v>222</v>
      </c>
      <c r="F3" s="870"/>
      <c r="G3" s="870"/>
      <c r="H3" s="870"/>
      <c r="I3" s="870"/>
      <c r="J3" s="870"/>
      <c r="K3" s="870"/>
      <c r="L3" s="870"/>
      <c r="M3" s="330"/>
      <c r="N3" s="330"/>
    </row>
    <row r="4" spans="5:16" ht="15" x14ac:dyDescent="0.2">
      <c r="E4" s="870" t="s">
        <v>299</v>
      </c>
      <c r="F4" s="870"/>
      <c r="G4" s="870"/>
      <c r="H4" s="870"/>
      <c r="I4" s="870"/>
      <c r="J4" s="870"/>
      <c r="K4" s="870"/>
      <c r="L4" s="870"/>
      <c r="M4" s="330"/>
      <c r="N4" s="330"/>
    </row>
    <row r="5" spans="5:16" ht="14.25" x14ac:dyDescent="0.2">
      <c r="E5" s="871" t="s">
        <v>287</v>
      </c>
      <c r="F5" s="871"/>
      <c r="G5" s="871"/>
      <c r="H5" s="871"/>
      <c r="I5" s="871"/>
      <c r="J5" s="871"/>
      <c r="K5" s="871"/>
      <c r="L5" s="871"/>
      <c r="M5" s="330"/>
      <c r="N5" s="330"/>
    </row>
    <row r="6" spans="5:16" x14ac:dyDescent="0.2">
      <c r="E6" s="872" t="s">
        <v>298</v>
      </c>
      <c r="F6" s="872"/>
      <c r="G6" s="872"/>
      <c r="H6" s="872"/>
      <c r="I6" s="872"/>
      <c r="J6" s="872"/>
      <c r="K6" s="872"/>
      <c r="L6" s="872"/>
      <c r="M6" s="330"/>
      <c r="N6" s="330"/>
    </row>
    <row r="7" spans="5:16" ht="13.5" thickBot="1" x14ac:dyDescent="0.25"/>
    <row r="8" spans="5:16" ht="24" customHeight="1" x14ac:dyDescent="0.2">
      <c r="E8" s="873" t="s">
        <v>146</v>
      </c>
      <c r="F8" s="875" t="s">
        <v>0</v>
      </c>
      <c r="G8" s="877" t="s">
        <v>294</v>
      </c>
      <c r="H8" s="879" t="s">
        <v>292</v>
      </c>
      <c r="I8" s="880"/>
      <c r="J8" s="875"/>
      <c r="K8" s="881" t="s">
        <v>286</v>
      </c>
      <c r="L8" s="882"/>
    </row>
    <row r="9" spans="5:16" ht="20.25" customHeight="1" x14ac:dyDescent="0.2">
      <c r="E9" s="874"/>
      <c r="F9" s="876"/>
      <c r="G9" s="878"/>
      <c r="H9" s="515" t="s">
        <v>289</v>
      </c>
      <c r="I9" s="515" t="s">
        <v>290</v>
      </c>
      <c r="J9" s="515" t="s">
        <v>291</v>
      </c>
      <c r="K9" s="515" t="s">
        <v>293</v>
      </c>
      <c r="L9" s="515" t="s">
        <v>295</v>
      </c>
    </row>
    <row r="10" spans="5:16" ht="17.25" customHeight="1" x14ac:dyDescent="0.2">
      <c r="E10" s="516">
        <v>1</v>
      </c>
      <c r="F10" s="516">
        <v>2</v>
      </c>
      <c r="G10" s="516">
        <v>3</v>
      </c>
      <c r="H10" s="516">
        <v>4</v>
      </c>
      <c r="I10" s="516">
        <v>5</v>
      </c>
      <c r="J10" s="516">
        <v>6</v>
      </c>
      <c r="K10" s="516" t="s">
        <v>296</v>
      </c>
      <c r="L10" s="516" t="s">
        <v>297</v>
      </c>
    </row>
    <row r="11" spans="5:16" ht="18.75" customHeight="1" x14ac:dyDescent="0.2">
      <c r="E11" s="514" t="s">
        <v>158</v>
      </c>
      <c r="F11" s="513" t="s">
        <v>45</v>
      </c>
      <c r="G11" s="471">
        <f>G12+G13+G14</f>
        <v>75158838000</v>
      </c>
      <c r="H11" s="471">
        <f>H12+H14+H13</f>
        <v>0</v>
      </c>
      <c r="I11" s="471">
        <f>I12+I14+I13</f>
        <v>2252606505</v>
      </c>
      <c r="J11" s="471">
        <f>J12+J14+J13</f>
        <v>2252606496</v>
      </c>
      <c r="K11" s="512">
        <f>J11-G11</f>
        <v>-72906231504</v>
      </c>
      <c r="L11" s="503">
        <f>J11/G11*100</f>
        <v>2.9971278906680276</v>
      </c>
      <c r="N11" s="327"/>
    </row>
    <row r="12" spans="5:16" ht="18.75" customHeight="1" x14ac:dyDescent="0.2">
      <c r="E12" s="392" t="s">
        <v>168</v>
      </c>
      <c r="F12" s="397" t="s">
        <v>26</v>
      </c>
      <c r="G12" s="472">
        <f>$G$16</f>
        <v>74320354000</v>
      </c>
      <c r="H12" s="472">
        <f>H16</f>
        <v>0</v>
      </c>
      <c r="I12" s="472">
        <f t="shared" ref="I12" si="0">I16</f>
        <v>2214290735</v>
      </c>
      <c r="J12" s="472">
        <f>J16</f>
        <v>2214290735</v>
      </c>
      <c r="K12" s="512">
        <f>J12-G12</f>
        <v>-72106063265</v>
      </c>
      <c r="L12" s="504">
        <f>J12/G12*100</f>
        <v>2.9793866899503736</v>
      </c>
      <c r="M12"/>
      <c r="N12" s="421"/>
    </row>
    <row r="13" spans="5:16" ht="18.75" customHeight="1" x14ac:dyDescent="0.2">
      <c r="E13" s="392" t="s">
        <v>169</v>
      </c>
      <c r="F13" s="397" t="s">
        <v>27</v>
      </c>
      <c r="G13" s="472">
        <f>$G$63</f>
        <v>538484000</v>
      </c>
      <c r="H13" s="472">
        <f>H63</f>
        <v>0</v>
      </c>
      <c r="I13" s="472">
        <f t="shared" ref="I13:J13" si="1">I63</f>
        <v>0</v>
      </c>
      <c r="J13" s="472">
        <f t="shared" si="1"/>
        <v>0</v>
      </c>
      <c r="K13" s="512">
        <f>J13-G13</f>
        <v>-538484000</v>
      </c>
      <c r="L13" s="504">
        <f>J13/G13*100</f>
        <v>0</v>
      </c>
      <c r="N13" s="327"/>
    </row>
    <row r="14" spans="5:16" ht="18.75" customHeight="1" x14ac:dyDescent="0.2">
      <c r="E14" s="392" t="str">
        <f>E67</f>
        <v>4.1.04</v>
      </c>
      <c r="F14" s="397" t="s">
        <v>129</v>
      </c>
      <c r="G14" s="472">
        <f>G67</f>
        <v>300000000</v>
      </c>
      <c r="H14" s="472">
        <f>H67</f>
        <v>0</v>
      </c>
      <c r="I14" s="472">
        <f>I67</f>
        <v>38315770</v>
      </c>
      <c r="J14" s="472">
        <f>J67</f>
        <v>38315761</v>
      </c>
      <c r="K14" s="512">
        <f>J14-G14</f>
        <v>-261684239</v>
      </c>
      <c r="L14" s="504">
        <f>J14/G14*100</f>
        <v>12.771920333333334</v>
      </c>
    </row>
    <row r="15" spans="5:16" ht="5.0999999999999996" customHeight="1" x14ac:dyDescent="0.2">
      <c r="E15" s="517"/>
      <c r="F15" s="518"/>
      <c r="G15" s="519"/>
      <c r="H15" s="519"/>
      <c r="I15" s="519"/>
      <c r="J15" s="519"/>
      <c r="K15" s="519"/>
      <c r="L15" s="520"/>
    </row>
    <row r="16" spans="5:16" ht="18.75" customHeight="1" x14ac:dyDescent="0.2">
      <c r="E16" s="521" t="str">
        <f>E12</f>
        <v>4.1.01</v>
      </c>
      <c r="F16" s="522" t="str">
        <f>F12</f>
        <v>PENDAPATAN PAJAK DAERAH</v>
      </c>
      <c r="G16" s="523">
        <f>G17+G27+G38+G44+G47+G48+G51+G54+G55+G58+G61</f>
        <v>74320354000</v>
      </c>
      <c r="H16" s="523">
        <f>H17+H27+H38+H44+H47+H48+H51+H54+H55+H58+H61</f>
        <v>0</v>
      </c>
      <c r="I16" s="527">
        <f>I17+I27+I38+I44+I47+I48+I51+I54+I55+I58+I61</f>
        <v>2214290735</v>
      </c>
      <c r="J16" s="527">
        <f>J17+J27+J38+J44+J47+J48+J51+J54+J55+J58+J61</f>
        <v>2214290735</v>
      </c>
      <c r="K16" s="523">
        <f>J16-G16</f>
        <v>-72106063265</v>
      </c>
      <c r="L16" s="524">
        <f>J16/G16*100</f>
        <v>2.9793866899503736</v>
      </c>
      <c r="M16" s="469">
        <f>H17+H27+H38+H44+H47+H48+H51+H54+H55</f>
        <v>0</v>
      </c>
    </row>
    <row r="17" spans="5:16" ht="18.75" customHeight="1" x14ac:dyDescent="0.2">
      <c r="E17" s="373" t="s">
        <v>170</v>
      </c>
      <c r="F17" s="351" t="s">
        <v>157</v>
      </c>
      <c r="G17" s="473">
        <f>G18+G21+G24</f>
        <v>2463180809</v>
      </c>
      <c r="H17" s="473">
        <f>H18+H21+H24</f>
        <v>0</v>
      </c>
      <c r="I17" s="408">
        <f>I18+I21+I24</f>
        <v>62018334</v>
      </c>
      <c r="J17" s="408">
        <f>J18+J21+J24</f>
        <v>62018334</v>
      </c>
      <c r="K17" s="473">
        <f>J17-G17</f>
        <v>-2401162475</v>
      </c>
      <c r="L17" s="505">
        <f>J17/G17*100</f>
        <v>2.5178149234273284</v>
      </c>
    </row>
    <row r="18" spans="5:16" ht="18.75" customHeight="1" x14ac:dyDescent="0.2">
      <c r="E18" s="372" t="s">
        <v>171</v>
      </c>
      <c r="F18" s="335" t="s">
        <v>175</v>
      </c>
      <c r="G18" s="474">
        <v>2001580809</v>
      </c>
      <c r="H18" s="474">
        <f>H19+H20</f>
        <v>0</v>
      </c>
      <c r="I18" s="407">
        <f>I19+I20</f>
        <v>50165334</v>
      </c>
      <c r="J18" s="407">
        <f>J19+J20</f>
        <v>50165334</v>
      </c>
      <c r="K18" s="474"/>
      <c r="L18" s="506">
        <f>J18/G18*100</f>
        <v>2.5062857204882403</v>
      </c>
      <c r="M18" s="470"/>
    </row>
    <row r="19" spans="5:16" ht="18.75" customHeight="1" x14ac:dyDescent="0.2">
      <c r="E19" s="372"/>
      <c r="F19" s="341" t="s">
        <v>149</v>
      </c>
      <c r="G19" s="475"/>
      <c r="H19" s="474">
        <v>0</v>
      </c>
      <c r="I19" s="406">
        <f>'REKON-JAN '!H16</f>
        <v>50165334</v>
      </c>
      <c r="J19" s="332">
        <f>I19</f>
        <v>50165334</v>
      </c>
      <c r="K19" s="474"/>
      <c r="L19" s="507"/>
      <c r="M19" s="327"/>
      <c r="N19" s="327"/>
    </row>
    <row r="20" spans="5:16" ht="18.75" customHeight="1" x14ac:dyDescent="0.2">
      <c r="E20" s="372"/>
      <c r="F20" s="341" t="s">
        <v>147</v>
      </c>
      <c r="G20" s="475"/>
      <c r="H20" s="486">
        <v>0</v>
      </c>
      <c r="I20" s="406">
        <f>'REKON-JAN '!H17</f>
        <v>0</v>
      </c>
      <c r="J20" s="406">
        <f>I20</f>
        <v>0</v>
      </c>
      <c r="K20" s="474"/>
      <c r="L20" s="507"/>
      <c r="M20" s="469"/>
    </row>
    <row r="21" spans="5:16" ht="21.75" customHeight="1" x14ac:dyDescent="0.2">
      <c r="E21" s="372" t="s">
        <v>173</v>
      </c>
      <c r="F21" s="336" t="s">
        <v>172</v>
      </c>
      <c r="G21" s="474">
        <v>350000000</v>
      </c>
      <c r="H21" s="474">
        <f>H22+H23</f>
        <v>0</v>
      </c>
      <c r="I21" s="474">
        <f>I22+I23</f>
        <v>10273000</v>
      </c>
      <c r="J21" s="474">
        <f>J22+J23</f>
        <v>10273000</v>
      </c>
      <c r="K21" s="474"/>
      <c r="L21" s="506">
        <f>J21/G21*100</f>
        <v>2.9351428571428571</v>
      </c>
      <c r="M21" s="327"/>
      <c r="N21" s="327"/>
    </row>
    <row r="22" spans="5:16" ht="36.75" customHeight="1" x14ac:dyDescent="0.2">
      <c r="E22" s="372"/>
      <c r="F22" s="339" t="s">
        <v>150</v>
      </c>
      <c r="G22" s="474"/>
      <c r="H22" s="475">
        <v>0</v>
      </c>
      <c r="I22" s="406">
        <f>'REKON-JAN '!H19</f>
        <v>9623000</v>
      </c>
      <c r="J22" s="475">
        <f>I22</f>
        <v>9623000</v>
      </c>
      <c r="K22" s="474"/>
      <c r="L22" s="506"/>
      <c r="M22" s="404"/>
    </row>
    <row r="23" spans="5:16" ht="34.5" customHeight="1" x14ac:dyDescent="0.2">
      <c r="E23" s="372"/>
      <c r="F23" s="339" t="s">
        <v>148</v>
      </c>
      <c r="G23" s="475"/>
      <c r="H23" s="475">
        <v>0</v>
      </c>
      <c r="I23" s="406">
        <f>'REKON-JAN '!H20</f>
        <v>650000</v>
      </c>
      <c r="J23" s="475">
        <f>I23</f>
        <v>650000</v>
      </c>
      <c r="K23" s="474"/>
      <c r="L23" s="506"/>
      <c r="M23" s="327"/>
    </row>
    <row r="24" spans="5:16" ht="18.75" customHeight="1" x14ac:dyDescent="0.2">
      <c r="E24" s="372" t="s">
        <v>174</v>
      </c>
      <c r="F24" s="335" t="s">
        <v>176</v>
      </c>
      <c r="G24" s="474">
        <v>111600000</v>
      </c>
      <c r="H24" s="474">
        <f>H25+H26</f>
        <v>0</v>
      </c>
      <c r="I24" s="474">
        <f>I25+I26</f>
        <v>1580000</v>
      </c>
      <c r="J24" s="474">
        <f>J25+J26</f>
        <v>1580000</v>
      </c>
      <c r="K24" s="474"/>
      <c r="L24" s="506">
        <f>J24/G24*100</f>
        <v>1.4157706093189963</v>
      </c>
      <c r="M24" s="327"/>
    </row>
    <row r="25" spans="5:16" ht="18.75" customHeight="1" x14ac:dyDescent="0.2">
      <c r="E25" s="372"/>
      <c r="F25" s="341" t="s">
        <v>151</v>
      </c>
      <c r="G25" s="474"/>
      <c r="H25" s="475">
        <v>0</v>
      </c>
      <c r="I25" s="406">
        <f>'REKON-JAN '!H22</f>
        <v>1580000</v>
      </c>
      <c r="J25" s="475">
        <f>I25</f>
        <v>1580000</v>
      </c>
      <c r="K25" s="474"/>
      <c r="L25" s="506"/>
      <c r="M25" s="404"/>
    </row>
    <row r="26" spans="5:16" ht="18.75" customHeight="1" x14ac:dyDescent="0.2">
      <c r="E26" s="372"/>
      <c r="F26" s="341" t="str">
        <f xml:space="preserve"> "Penerimaan Piutang " &amp;F24</f>
        <v>Penerimaan Piutang Pajak Wisma Pariwisata</v>
      </c>
      <c r="G26" s="475"/>
      <c r="H26" s="475">
        <v>0</v>
      </c>
      <c r="I26" s="406">
        <f>'REKON-JAN '!H23</f>
        <v>0</v>
      </c>
      <c r="J26" s="475">
        <f>I26</f>
        <v>0</v>
      </c>
      <c r="K26" s="474"/>
      <c r="L26" s="506"/>
      <c r="M26" s="469"/>
    </row>
    <row r="27" spans="5:16" ht="18.75" customHeight="1" x14ac:dyDescent="0.2">
      <c r="E27" s="373" t="s">
        <v>177</v>
      </c>
      <c r="F27" s="427" t="s">
        <v>159</v>
      </c>
      <c r="G27" s="476">
        <v>3637447807</v>
      </c>
      <c r="H27" s="473">
        <f>H28+H31+H34+H37</f>
        <v>0</v>
      </c>
      <c r="I27" s="473">
        <f>I28+I31+I34+I37</f>
        <v>167257851</v>
      </c>
      <c r="J27" s="473">
        <f>J28+J31+J34+J37</f>
        <v>167257851</v>
      </c>
      <c r="K27" s="473">
        <f>J27-G27</f>
        <v>-3470189956</v>
      </c>
      <c r="L27" s="505">
        <f>J27/G27*100</f>
        <v>4.5982199573592393</v>
      </c>
      <c r="N27" s="404"/>
    </row>
    <row r="28" spans="5:16" ht="18.75" customHeight="1" x14ac:dyDescent="0.2">
      <c r="E28" s="372" t="s">
        <v>178</v>
      </c>
      <c r="F28" s="335" t="s">
        <v>179</v>
      </c>
      <c r="G28" s="477"/>
      <c r="H28" s="474">
        <f>H29+H30</f>
        <v>0</v>
      </c>
      <c r="I28" s="474">
        <f>I29+I30</f>
        <v>118073261</v>
      </c>
      <c r="J28" s="474">
        <f>J29+J30</f>
        <v>118073261</v>
      </c>
      <c r="K28" s="474"/>
      <c r="L28" s="506"/>
      <c r="M28" s="327"/>
      <c r="N28" s="404"/>
      <c r="P28"/>
    </row>
    <row r="29" spans="5:16" ht="18.75" customHeight="1" x14ac:dyDescent="0.2">
      <c r="E29" s="372"/>
      <c r="F29" s="341" t="s">
        <v>180</v>
      </c>
      <c r="G29" s="474"/>
      <c r="H29" s="475">
        <v>0</v>
      </c>
      <c r="I29" s="406">
        <f>'REKON-JAN '!H26</f>
        <v>93541870</v>
      </c>
      <c r="J29" s="475">
        <f>I29</f>
        <v>93541870</v>
      </c>
      <c r="K29" s="474"/>
      <c r="L29" s="506"/>
      <c r="M29" s="327"/>
      <c r="N29" s="404"/>
    </row>
    <row r="30" spans="5:16" ht="18.75" customHeight="1" x14ac:dyDescent="0.2">
      <c r="E30" s="372"/>
      <c r="F30" s="341" t="str">
        <f xml:space="preserve"> "Penerimaan Piutang " &amp;F28</f>
        <v>Penerimaan Piutang Pajak Restoran dan Sejenisnya</v>
      </c>
      <c r="G30" s="475"/>
      <c r="H30" s="486">
        <v>0</v>
      </c>
      <c r="I30" s="406">
        <f>'REKON-JAN '!H27</f>
        <v>24531391</v>
      </c>
      <c r="J30" s="475">
        <f>I30</f>
        <v>24531391</v>
      </c>
      <c r="K30" s="474"/>
      <c r="L30" s="507"/>
      <c r="M30" s="327"/>
    </row>
    <row r="31" spans="5:16" ht="18.75" customHeight="1" x14ac:dyDescent="0.2">
      <c r="E31" s="372" t="s">
        <v>181</v>
      </c>
      <c r="F31" s="335" t="s">
        <v>182</v>
      </c>
      <c r="G31" s="477"/>
      <c r="H31" s="483">
        <f>H32+H33</f>
        <v>0</v>
      </c>
      <c r="I31" s="483">
        <f>I32+I33</f>
        <v>12518350</v>
      </c>
      <c r="J31" s="483">
        <f>J32+J33</f>
        <v>12518350</v>
      </c>
      <c r="K31" s="483"/>
      <c r="L31" s="506"/>
      <c r="M31" s="404"/>
    </row>
    <row r="32" spans="5:16" ht="18.75" customHeight="1" x14ac:dyDescent="0.2">
      <c r="E32" s="372"/>
      <c r="F32" s="341" t="s">
        <v>183</v>
      </c>
      <c r="G32" s="474"/>
      <c r="H32" s="475">
        <v>0</v>
      </c>
      <c r="I32" s="406">
        <f>'REKON-JAN '!H29</f>
        <v>10548350</v>
      </c>
      <c r="J32" s="475">
        <f>I32</f>
        <v>10548350</v>
      </c>
      <c r="K32" s="474"/>
      <c r="L32" s="506"/>
      <c r="M32" s="404"/>
      <c r="N32" s="420"/>
    </row>
    <row r="33" spans="5:16" ht="18.75" customHeight="1" x14ac:dyDescent="0.2">
      <c r="E33" s="372"/>
      <c r="F33" s="341" t="str">
        <f xml:space="preserve"> "Penerimaan Piutang " &amp;F31</f>
        <v>Penerimaan Piutang Pajak Rumah Makan dan Sejenisnya</v>
      </c>
      <c r="G33" s="475"/>
      <c r="H33" s="486">
        <v>0</v>
      </c>
      <c r="I33" s="406">
        <f>'REKON-JAN '!H30</f>
        <v>1970000</v>
      </c>
      <c r="J33" s="475">
        <f>I33</f>
        <v>1970000</v>
      </c>
      <c r="K33" s="474"/>
      <c r="L33" s="507"/>
      <c r="M33" s="327"/>
    </row>
    <row r="34" spans="5:16" ht="18.75" customHeight="1" x14ac:dyDescent="0.2">
      <c r="E34" s="372" t="s">
        <v>184</v>
      </c>
      <c r="F34" s="335" t="s">
        <v>185</v>
      </c>
      <c r="G34" s="477"/>
      <c r="H34" s="474">
        <f>H35+H36</f>
        <v>0</v>
      </c>
      <c r="I34" s="474">
        <f>I35+I36</f>
        <v>33055440</v>
      </c>
      <c r="J34" s="474">
        <f>J35+J36</f>
        <v>33055440</v>
      </c>
      <c r="K34" s="474"/>
      <c r="L34" s="506"/>
    </row>
    <row r="35" spans="5:16" ht="18.75" customHeight="1" x14ac:dyDescent="0.2">
      <c r="E35" s="372"/>
      <c r="F35" s="341" t="s">
        <v>186</v>
      </c>
      <c r="G35" s="475"/>
      <c r="H35" s="475">
        <v>0</v>
      </c>
      <c r="I35" s="406">
        <f>'REKON-JAN '!H32</f>
        <v>26644154</v>
      </c>
      <c r="J35" s="475">
        <f>I35</f>
        <v>26644154</v>
      </c>
      <c r="K35" s="474"/>
      <c r="L35" s="507"/>
      <c r="M35" s="327"/>
    </row>
    <row r="36" spans="5:16" ht="18.75" customHeight="1" x14ac:dyDescent="0.2">
      <c r="E36" s="372"/>
      <c r="F36" s="341" t="str">
        <f xml:space="preserve"> "Penerimaan Piutang " &amp;F34</f>
        <v>Penerimaan Piutang Pajak Kafetaria dan Sejenisnya</v>
      </c>
      <c r="G36" s="475"/>
      <c r="H36" s="486">
        <v>0</v>
      </c>
      <c r="I36" s="406">
        <f>'REKON-JAN '!H33</f>
        <v>6411286</v>
      </c>
      <c r="J36" s="475">
        <f>I36</f>
        <v>6411286</v>
      </c>
      <c r="K36" s="474"/>
      <c r="L36" s="506"/>
      <c r="M36" s="404"/>
      <c r="N36" s="327"/>
    </row>
    <row r="37" spans="5:16" ht="18.75" customHeight="1" x14ac:dyDescent="0.2">
      <c r="E37" s="372" t="s">
        <v>188</v>
      </c>
      <c r="F37" s="335" t="s">
        <v>187</v>
      </c>
      <c r="G37" s="477"/>
      <c r="H37" s="474">
        <v>0</v>
      </c>
      <c r="I37" s="406">
        <f>'REKON-JAN '!H34</f>
        <v>3610800</v>
      </c>
      <c r="J37" s="474">
        <f>I37</f>
        <v>3610800</v>
      </c>
      <c r="K37" s="474"/>
      <c r="L37" s="506"/>
      <c r="M37" s="469"/>
      <c r="N37" s="327"/>
    </row>
    <row r="38" spans="5:16" ht="18.75" customHeight="1" x14ac:dyDescent="0.2">
      <c r="E38" s="373" t="s">
        <v>189</v>
      </c>
      <c r="F38" s="351" t="s">
        <v>160</v>
      </c>
      <c r="G38" s="473">
        <f>G39+G42</f>
        <v>11590549</v>
      </c>
      <c r="H38" s="473">
        <f>H39</f>
        <v>0</v>
      </c>
      <c r="I38" s="473">
        <f>I39</f>
        <v>500000</v>
      </c>
      <c r="J38" s="473">
        <f>J39</f>
        <v>500000</v>
      </c>
      <c r="K38" s="473">
        <f>J38-G38</f>
        <v>-11090549</v>
      </c>
      <c r="L38" s="505">
        <f>J38/G38*100</f>
        <v>4.3138595074314425</v>
      </c>
      <c r="N38" s="327"/>
    </row>
    <row r="39" spans="5:16" ht="18.75" customHeight="1" x14ac:dyDescent="0.2">
      <c r="E39" s="374" t="s">
        <v>191</v>
      </c>
      <c r="F39" s="337" t="s">
        <v>190</v>
      </c>
      <c r="G39" s="474">
        <v>11590549</v>
      </c>
      <c r="H39" s="474">
        <f>H40+H41+H42+H43</f>
        <v>0</v>
      </c>
      <c r="I39" s="474">
        <f>I40+I41+I42+I43</f>
        <v>500000</v>
      </c>
      <c r="J39" s="474">
        <f>J40+J41+J42+J43</f>
        <v>500000</v>
      </c>
      <c r="K39" s="474"/>
      <c r="L39" s="506">
        <f>J39/G39*100</f>
        <v>4.3138595074314425</v>
      </c>
      <c r="N39" s="422"/>
      <c r="O39" s="421"/>
    </row>
    <row r="40" spans="5:16" ht="18.75" customHeight="1" x14ac:dyDescent="0.2">
      <c r="E40" s="374"/>
      <c r="F40" s="344" t="s">
        <v>192</v>
      </c>
      <c r="G40" s="474"/>
      <c r="H40" s="475">
        <v>0</v>
      </c>
      <c r="I40" s="406">
        <f>'REKON-JAN '!H37</f>
        <v>0</v>
      </c>
      <c r="J40" s="475">
        <v>0</v>
      </c>
      <c r="K40" s="474"/>
      <c r="L40" s="506"/>
      <c r="N40" s="421"/>
      <c r="O40" s="327"/>
    </row>
    <row r="41" spans="5:16" ht="18.75" customHeight="1" x14ac:dyDescent="0.2">
      <c r="E41" s="374"/>
      <c r="F41" s="341" t="str">
        <f xml:space="preserve"> "Penerimaan Piutang " &amp;F39</f>
        <v>Penerimaan Piutang Pajak Diskotik, Karaoke, Club Malam, dan Sejenisnya</v>
      </c>
      <c r="G41" s="474"/>
      <c r="H41" s="481">
        <v>0</v>
      </c>
      <c r="I41" s="406">
        <f>'REKON-JAN '!H38</f>
        <v>0</v>
      </c>
      <c r="J41" s="481">
        <v>0</v>
      </c>
      <c r="K41" s="474"/>
      <c r="L41" s="507"/>
      <c r="N41" s="327"/>
    </row>
    <row r="42" spans="5:16" ht="18.75" customHeight="1" x14ac:dyDescent="0.2">
      <c r="E42" s="374"/>
      <c r="F42" s="341" t="s">
        <v>225</v>
      </c>
      <c r="G42" s="474"/>
      <c r="H42" s="481">
        <v>0</v>
      </c>
      <c r="I42" s="406">
        <f>'REKON-JAN '!H39</f>
        <v>500000</v>
      </c>
      <c r="J42" s="481">
        <f>I42</f>
        <v>500000</v>
      </c>
      <c r="K42" s="474"/>
      <c r="L42" s="507"/>
      <c r="M42"/>
    </row>
    <row r="43" spans="5:16" ht="18.75" customHeight="1" x14ac:dyDescent="0.2">
      <c r="E43" s="374"/>
      <c r="F43" s="341" t="s">
        <v>275</v>
      </c>
      <c r="G43" s="474"/>
      <c r="H43" s="481">
        <v>0</v>
      </c>
      <c r="I43" s="406">
        <f>'REKON-JAN '!H40</f>
        <v>0</v>
      </c>
      <c r="J43" s="481">
        <f>I43</f>
        <v>0</v>
      </c>
      <c r="K43" s="474"/>
      <c r="L43" s="507"/>
      <c r="M43"/>
    </row>
    <row r="44" spans="5:16" ht="18.75" customHeight="1" x14ac:dyDescent="0.2">
      <c r="E44" s="373" t="s">
        <v>193</v>
      </c>
      <c r="F44" s="351" t="s">
        <v>161</v>
      </c>
      <c r="G44" s="473">
        <f>G45+G46</f>
        <v>846864648</v>
      </c>
      <c r="H44" s="473">
        <f>H45+H46</f>
        <v>0</v>
      </c>
      <c r="I44" s="473">
        <f>I45+I46</f>
        <v>3618000</v>
      </c>
      <c r="J44" s="473">
        <f>J45+J46</f>
        <v>3618000</v>
      </c>
      <c r="K44" s="473">
        <f>J44-G44</f>
        <v>-843246648</v>
      </c>
      <c r="L44" s="505">
        <f>J44/G44*100</f>
        <v>0.42722293444937848</v>
      </c>
    </row>
    <row r="45" spans="5:16" ht="18.75" customHeight="1" x14ac:dyDescent="0.2">
      <c r="E45" s="372" t="s">
        <v>195</v>
      </c>
      <c r="F45" s="335" t="s">
        <v>194</v>
      </c>
      <c r="G45" s="478">
        <v>426864648</v>
      </c>
      <c r="H45" s="478">
        <v>0</v>
      </c>
      <c r="I45" s="406">
        <f>'REKON-JAN '!H42</f>
        <v>1050000</v>
      </c>
      <c r="J45" s="478">
        <v>1050000</v>
      </c>
      <c r="K45" s="474"/>
      <c r="L45" s="506">
        <f t="shared" ref="L45:L51" si="2">J45/G45*100</f>
        <v>0.24597961084844863</v>
      </c>
    </row>
    <row r="46" spans="5:16" ht="18.75" customHeight="1" x14ac:dyDescent="0.2">
      <c r="E46" s="372" t="s">
        <v>196</v>
      </c>
      <c r="F46" s="335" t="s">
        <v>197</v>
      </c>
      <c r="G46" s="478">
        <v>420000000</v>
      </c>
      <c r="H46" s="478">
        <v>0</v>
      </c>
      <c r="I46" s="406">
        <f>'REKON-JAN '!H43</f>
        <v>2568000</v>
      </c>
      <c r="J46" s="478">
        <f>1488000+1080000</f>
        <v>2568000</v>
      </c>
      <c r="K46" s="474"/>
      <c r="L46" s="506">
        <f t="shared" si="2"/>
        <v>0.61142857142857143</v>
      </c>
      <c r="M46" s="404"/>
    </row>
    <row r="47" spans="5:16" ht="18.75" customHeight="1" x14ac:dyDescent="0.2">
      <c r="E47" s="373" t="s">
        <v>198</v>
      </c>
      <c r="F47" s="351" t="s">
        <v>162</v>
      </c>
      <c r="G47" s="479">
        <v>20400000000</v>
      </c>
      <c r="H47" s="480">
        <v>0</v>
      </c>
      <c r="I47" s="676">
        <f>'REKON-JAN '!H44</f>
        <v>1546223884</v>
      </c>
      <c r="J47" s="480">
        <v>1546223884</v>
      </c>
      <c r="K47" s="473">
        <f>J47-G47</f>
        <v>-18853776116</v>
      </c>
      <c r="L47" s="505">
        <f t="shared" si="2"/>
        <v>7.5795288431372549</v>
      </c>
      <c r="M47" s="404"/>
      <c r="P47" s="403"/>
    </row>
    <row r="48" spans="5:16" ht="18.75" customHeight="1" x14ac:dyDescent="0.2">
      <c r="E48" s="373" t="s">
        <v>199</v>
      </c>
      <c r="F48" s="351" t="s">
        <v>85</v>
      </c>
      <c r="G48" s="480">
        <v>300000000</v>
      </c>
      <c r="H48" s="480">
        <f>H49+H50</f>
        <v>0</v>
      </c>
      <c r="I48" s="480">
        <f>I49+I50</f>
        <v>2300000</v>
      </c>
      <c r="J48" s="480">
        <f>J49+J50</f>
        <v>2300000</v>
      </c>
      <c r="K48" s="473">
        <f>J48-G48</f>
        <v>-297700000</v>
      </c>
      <c r="L48" s="505">
        <f t="shared" si="2"/>
        <v>0.76666666666666661</v>
      </c>
      <c r="M48" s="405"/>
      <c r="N48" s="403"/>
    </row>
    <row r="49" spans="5:14" ht="18.75" customHeight="1" x14ac:dyDescent="0.2">
      <c r="E49" s="373"/>
      <c r="F49" s="344" t="s">
        <v>163</v>
      </c>
      <c r="G49" s="480"/>
      <c r="H49" s="478">
        <v>0</v>
      </c>
      <c r="I49" s="406">
        <f>'REKON-JAN '!H46</f>
        <v>2300000</v>
      </c>
      <c r="J49" s="478">
        <v>0</v>
      </c>
      <c r="K49" s="474"/>
      <c r="L49" s="505"/>
    </row>
    <row r="50" spans="5:14" ht="18.75" customHeight="1" x14ac:dyDescent="0.2">
      <c r="E50" s="373"/>
      <c r="F50" s="341" t="str">
        <f xml:space="preserve"> "Penerimaan Piutang " &amp;F48</f>
        <v>Penerimaan Piutang Pajak Parkir</v>
      </c>
      <c r="G50" s="480"/>
      <c r="H50" s="478">
        <v>0</v>
      </c>
      <c r="I50" s="406">
        <f>'REKON-JAN '!H47</f>
        <v>0</v>
      </c>
      <c r="J50" s="478">
        <v>2300000</v>
      </c>
      <c r="K50" s="474"/>
      <c r="L50" s="505"/>
    </row>
    <row r="51" spans="5:14" ht="18.75" customHeight="1" x14ac:dyDescent="0.2">
      <c r="E51" s="373" t="s">
        <v>202</v>
      </c>
      <c r="F51" s="351" t="s">
        <v>200</v>
      </c>
      <c r="G51" s="480">
        <v>80000000</v>
      </c>
      <c r="H51" s="480">
        <f>H52+H53</f>
        <v>0</v>
      </c>
      <c r="I51" s="480">
        <f>I52+I53</f>
        <v>750000</v>
      </c>
      <c r="J51" s="480">
        <f>J52+J53</f>
        <v>750000</v>
      </c>
      <c r="K51" s="473">
        <f>J51-G51</f>
        <v>-79250000</v>
      </c>
      <c r="L51" s="505">
        <f t="shared" si="2"/>
        <v>0.9375</v>
      </c>
    </row>
    <row r="52" spans="5:14" ht="18.75" customHeight="1" x14ac:dyDescent="0.2">
      <c r="E52" s="372"/>
      <c r="F52" s="341" t="s">
        <v>201</v>
      </c>
      <c r="G52" s="478"/>
      <c r="H52" s="481">
        <v>0</v>
      </c>
      <c r="I52" s="406">
        <f>'REKON-JAN '!H49</f>
        <v>750000</v>
      </c>
      <c r="J52" s="481">
        <v>750000</v>
      </c>
      <c r="K52" s="474"/>
      <c r="L52" s="506"/>
      <c r="M52" s="403"/>
    </row>
    <row r="53" spans="5:14" ht="18.75" customHeight="1" x14ac:dyDescent="0.2">
      <c r="E53" s="372"/>
      <c r="F53" s="341" t="str">
        <f xml:space="preserve"> "Penerimaan Piutang " &amp;F51</f>
        <v>Penerimaan Piutang Pajak Air Tanah</v>
      </c>
      <c r="G53" s="481"/>
      <c r="H53" s="487">
        <v>0</v>
      </c>
      <c r="I53" s="406">
        <f>'REKON-JAN '!H50</f>
        <v>0</v>
      </c>
      <c r="J53" s="481">
        <v>0</v>
      </c>
      <c r="K53" s="474"/>
      <c r="L53" s="507"/>
    </row>
    <row r="54" spans="5:14" ht="18.75" customHeight="1" x14ac:dyDescent="0.2">
      <c r="E54" s="373" t="s">
        <v>203</v>
      </c>
      <c r="F54" s="351" t="s">
        <v>87</v>
      </c>
      <c r="G54" s="480">
        <v>500000000</v>
      </c>
      <c r="H54" s="480">
        <v>0</v>
      </c>
      <c r="I54" s="676">
        <f>'REKON-JAN '!H51</f>
        <v>0</v>
      </c>
      <c r="J54" s="480">
        <v>0</v>
      </c>
      <c r="K54" s="473">
        <f>J54-G54</f>
        <v>-500000000</v>
      </c>
      <c r="L54" s="505">
        <f>J54/G54*100</f>
        <v>0</v>
      </c>
    </row>
    <row r="55" spans="5:14" ht="18.75" customHeight="1" x14ac:dyDescent="0.2">
      <c r="E55" s="373" t="s">
        <v>204</v>
      </c>
      <c r="F55" s="351" t="s">
        <v>226</v>
      </c>
      <c r="G55" s="480">
        <v>785886750</v>
      </c>
      <c r="H55" s="480">
        <f>H56+H57</f>
        <v>0</v>
      </c>
      <c r="I55" s="480">
        <f>I56+I57</f>
        <v>0</v>
      </c>
      <c r="J55" s="480">
        <f>J56+J57</f>
        <v>0</v>
      </c>
      <c r="K55" s="473">
        <f>J55-G55</f>
        <v>-785886750</v>
      </c>
      <c r="L55" s="505">
        <f t="shared" ref="L55" si="3">J55/G55*100</f>
        <v>0</v>
      </c>
      <c r="N55" s="403" t="s">
        <v>284</v>
      </c>
    </row>
    <row r="56" spans="5:14" ht="18.75" customHeight="1" x14ac:dyDescent="0.2">
      <c r="E56" s="373"/>
      <c r="F56" s="401" t="s">
        <v>228</v>
      </c>
      <c r="G56" s="480"/>
      <c r="H56" s="478">
        <v>0</v>
      </c>
      <c r="I56" s="406">
        <f>'REKON-JAN '!H53</f>
        <v>0</v>
      </c>
      <c r="J56" s="480"/>
      <c r="K56" s="474"/>
      <c r="L56" s="505"/>
    </row>
    <row r="57" spans="5:14" ht="18.75" customHeight="1" x14ac:dyDescent="0.2">
      <c r="E57" s="373"/>
      <c r="F57" s="401" t="s">
        <v>227</v>
      </c>
      <c r="G57" s="480"/>
      <c r="H57" s="488">
        <v>0</v>
      </c>
      <c r="I57" s="406">
        <f>'REKON-JAN '!H54</f>
        <v>0</v>
      </c>
      <c r="J57" s="478">
        <v>0</v>
      </c>
      <c r="K57" s="474"/>
      <c r="L57" s="505"/>
    </row>
    <row r="58" spans="5:14" ht="27" customHeight="1" x14ac:dyDescent="0.2">
      <c r="E58" s="373" t="s">
        <v>206</v>
      </c>
      <c r="F58" s="360" t="s">
        <v>205</v>
      </c>
      <c r="G58" s="482">
        <f>G59+G60</f>
        <v>33451567633</v>
      </c>
      <c r="H58" s="482">
        <f>H59+H60</f>
        <v>0</v>
      </c>
      <c r="I58" s="482">
        <f>I59+I60</f>
        <v>176914266</v>
      </c>
      <c r="J58" s="482">
        <f>J59+J60</f>
        <v>176914266</v>
      </c>
      <c r="K58" s="473">
        <f>J58-G58</f>
        <v>-33274653367</v>
      </c>
      <c r="L58" s="508">
        <f>J58/G58*100</f>
        <v>0.52886689180292379</v>
      </c>
      <c r="M58" s="327">
        <f>J58+J67</f>
        <v>215230027</v>
      </c>
      <c r="N58" s="403"/>
    </row>
    <row r="59" spans="5:14" ht="27" customHeight="1" x14ac:dyDescent="0.2">
      <c r="E59" s="372"/>
      <c r="F59" s="339" t="s">
        <v>207</v>
      </c>
      <c r="G59" s="481">
        <v>15673511656</v>
      </c>
      <c r="H59" s="484">
        <v>0</v>
      </c>
      <c r="I59" s="406">
        <f>'REKON-JAN '!H56</f>
        <v>0</v>
      </c>
      <c r="J59" s="484">
        <v>0</v>
      </c>
      <c r="K59" s="474"/>
      <c r="L59" s="509">
        <f t="shared" ref="L59" si="4">J59/G59*100</f>
        <v>0</v>
      </c>
    </row>
    <row r="60" spans="5:14" ht="27" customHeight="1" x14ac:dyDescent="0.2">
      <c r="E60" s="372"/>
      <c r="F60" s="339" t="s">
        <v>208</v>
      </c>
      <c r="G60" s="481">
        <v>17778055977</v>
      </c>
      <c r="H60" s="485">
        <v>0</v>
      </c>
      <c r="I60" s="406">
        <f>'REKON-JAN '!H57</f>
        <v>176914266</v>
      </c>
      <c r="J60" s="485">
        <v>176914266</v>
      </c>
      <c r="K60" s="474"/>
      <c r="L60" s="507"/>
      <c r="M60" s="327"/>
    </row>
    <row r="61" spans="5:14" ht="26.25" customHeight="1" x14ac:dyDescent="0.2">
      <c r="E61" s="373" t="s">
        <v>209</v>
      </c>
      <c r="F61" s="352" t="s">
        <v>115</v>
      </c>
      <c r="G61" s="480">
        <v>11843815804</v>
      </c>
      <c r="H61" s="480">
        <v>0</v>
      </c>
      <c r="I61" s="676">
        <f>'REKON-JAN '!H58</f>
        <v>254708400</v>
      </c>
      <c r="J61" s="480">
        <v>254708400</v>
      </c>
      <c r="K61" s="473">
        <f>J61-G61</f>
        <v>-11589107404</v>
      </c>
      <c r="L61" s="510">
        <f>J61/G61*100</f>
        <v>2.1505602942083715</v>
      </c>
      <c r="M61" s="419"/>
    </row>
    <row r="62" spans="5:14" ht="10.5" customHeight="1" x14ac:dyDescent="0.2">
      <c r="E62" s="372"/>
      <c r="F62" s="336"/>
      <c r="G62" s="478"/>
      <c r="H62" s="478"/>
      <c r="I62" s="478"/>
      <c r="J62" s="478"/>
      <c r="K62" s="474"/>
      <c r="L62" s="506"/>
    </row>
    <row r="63" spans="5:14" ht="18.75" customHeight="1" x14ac:dyDescent="0.2">
      <c r="E63" s="525" t="str">
        <f>E13</f>
        <v>4.1.02</v>
      </c>
      <c r="F63" s="526" t="str">
        <f>F13</f>
        <v>HASIL RETRIBUSI DAERAH</v>
      </c>
      <c r="G63" s="519">
        <f>G64</f>
        <v>538484000</v>
      </c>
      <c r="H63" s="519">
        <f>H64</f>
        <v>0</v>
      </c>
      <c r="I63" s="519">
        <v>0</v>
      </c>
      <c r="J63" s="519">
        <v>0</v>
      </c>
      <c r="K63" s="523">
        <f>J63-G63</f>
        <v>-538484000</v>
      </c>
      <c r="L63" s="524">
        <f>J63/G63*100</f>
        <v>0</v>
      </c>
    </row>
    <row r="64" spans="5:14" s="313" customFormat="1" ht="18.75" customHeight="1" x14ac:dyDescent="0.2">
      <c r="E64" s="372" t="s">
        <v>210</v>
      </c>
      <c r="F64" s="371" t="s">
        <v>93</v>
      </c>
      <c r="G64" s="478">
        <f>G65+G66</f>
        <v>538484000</v>
      </c>
      <c r="H64" s="481">
        <f>H65</f>
        <v>0</v>
      </c>
      <c r="I64" s="481">
        <v>0</v>
      </c>
      <c r="J64" s="481">
        <v>0</v>
      </c>
      <c r="K64" s="473"/>
      <c r="L64" s="507">
        <f>J64/G64*100</f>
        <v>0</v>
      </c>
    </row>
    <row r="65" spans="5:14" ht="18.75" customHeight="1" x14ac:dyDescent="0.2">
      <c r="E65" s="372" t="s">
        <v>211</v>
      </c>
      <c r="F65" s="336" t="s">
        <v>212</v>
      </c>
      <c r="G65" s="481">
        <v>538484000</v>
      </c>
      <c r="H65" s="478">
        <f>H66</f>
        <v>0</v>
      </c>
      <c r="I65" s="478">
        <v>0</v>
      </c>
      <c r="J65" s="478">
        <v>0</v>
      </c>
      <c r="K65" s="474"/>
      <c r="L65" s="506">
        <f>J65/G65*100</f>
        <v>0</v>
      </c>
    </row>
    <row r="66" spans="5:14" ht="21" customHeight="1" x14ac:dyDescent="0.2">
      <c r="E66" s="372"/>
      <c r="F66" s="339" t="s">
        <v>213</v>
      </c>
      <c r="G66" s="478"/>
      <c r="H66" s="481">
        <v>0</v>
      </c>
      <c r="I66" s="406">
        <f>'REKON-JAN '!H63</f>
        <v>0</v>
      </c>
      <c r="J66" s="481">
        <v>0</v>
      </c>
      <c r="K66" s="474"/>
      <c r="L66" s="506"/>
    </row>
    <row r="67" spans="5:14" ht="21" customHeight="1" x14ac:dyDescent="0.2">
      <c r="E67" s="525" t="s">
        <v>214</v>
      </c>
      <c r="F67" s="526" t="str">
        <f>F14</f>
        <v>LAIN-LAIN PAD YANG SAH</v>
      </c>
      <c r="G67" s="519">
        <f>G68</f>
        <v>300000000</v>
      </c>
      <c r="H67" s="519">
        <f>H68</f>
        <v>0</v>
      </c>
      <c r="I67" s="519">
        <f>I68</f>
        <v>38315770</v>
      </c>
      <c r="J67" s="519">
        <f>J68</f>
        <v>38315761</v>
      </c>
      <c r="K67" s="523">
        <f>J67-G67</f>
        <v>-261684239</v>
      </c>
      <c r="L67" s="524">
        <f>J67/G67*100</f>
        <v>12.771920333333334</v>
      </c>
    </row>
    <row r="68" spans="5:14" ht="24" customHeight="1" x14ac:dyDescent="0.2">
      <c r="E68" s="372" t="s">
        <v>216</v>
      </c>
      <c r="F68" s="371" t="s">
        <v>217</v>
      </c>
      <c r="G68" s="478">
        <v>300000000</v>
      </c>
      <c r="H68" s="478">
        <f>H69+H70+H71</f>
        <v>0</v>
      </c>
      <c r="I68" s="478">
        <f>I69+I71+I70</f>
        <v>38315770</v>
      </c>
      <c r="J68" s="478">
        <f>J69+J71+J70</f>
        <v>38315761</v>
      </c>
      <c r="K68" s="473"/>
      <c r="L68" s="506">
        <f>J68/G68*100</f>
        <v>12.771920333333334</v>
      </c>
      <c r="M68" s="405"/>
    </row>
    <row r="69" spans="5:14" ht="24" customHeight="1" x14ac:dyDescent="0.25">
      <c r="E69" s="372" t="s">
        <v>215</v>
      </c>
      <c r="F69" s="339" t="s">
        <v>218</v>
      </c>
      <c r="G69" s="478">
        <v>300000000</v>
      </c>
      <c r="H69" s="478">
        <v>0</v>
      </c>
      <c r="I69" s="406">
        <f>'REKON-JAN '!H66</f>
        <v>38313862</v>
      </c>
      <c r="J69" s="478">
        <v>38313853</v>
      </c>
      <c r="K69" s="474"/>
      <c r="L69" s="506">
        <f>J69/G69*100</f>
        <v>12.771284333333332</v>
      </c>
      <c r="M69" s="423"/>
      <c r="N69" s="424"/>
    </row>
    <row r="70" spans="5:14" ht="24" customHeight="1" x14ac:dyDescent="0.25">
      <c r="E70" s="372"/>
      <c r="F70" s="339" t="s">
        <v>281</v>
      </c>
      <c r="G70" s="478"/>
      <c r="H70" s="478">
        <v>0</v>
      </c>
      <c r="I70" s="406">
        <f>'REKON-JAN '!H67</f>
        <v>1908</v>
      </c>
      <c r="J70" s="478">
        <f>I70</f>
        <v>1908</v>
      </c>
      <c r="K70" s="474"/>
      <c r="L70" s="506"/>
      <c r="M70" s="423"/>
      <c r="N70" s="424"/>
    </row>
    <row r="71" spans="5:14" ht="24" customHeight="1" x14ac:dyDescent="0.25">
      <c r="E71" s="372"/>
      <c r="F71" s="339" t="s">
        <v>229</v>
      </c>
      <c r="G71" s="478"/>
      <c r="H71" s="478">
        <v>0</v>
      </c>
      <c r="I71" s="406">
        <f>'REKON-JAN '!H68</f>
        <v>0</v>
      </c>
      <c r="J71" s="478">
        <v>0</v>
      </c>
      <c r="K71" s="474"/>
      <c r="L71" s="506"/>
      <c r="M71" s="423"/>
      <c r="N71" s="424"/>
    </row>
    <row r="72" spans="5:14" ht="10.5" customHeight="1" thickBot="1" x14ac:dyDescent="0.3">
      <c r="E72" s="345"/>
      <c r="F72" s="335"/>
      <c r="G72" s="334"/>
      <c r="H72" s="334"/>
      <c r="I72" s="334"/>
      <c r="J72" s="334"/>
      <c r="K72" s="332"/>
      <c r="L72" s="333"/>
      <c r="M72" s="424"/>
      <c r="N72" s="424"/>
    </row>
    <row r="73" spans="5:14" ht="10.5" customHeight="1" x14ac:dyDescent="0.25">
      <c r="E73" s="353"/>
      <c r="F73" s="354"/>
      <c r="G73" s="355"/>
      <c r="H73" s="355"/>
      <c r="I73" s="355"/>
      <c r="J73" s="355"/>
      <c r="K73" s="355"/>
      <c r="L73" s="356"/>
      <c r="M73" s="423"/>
      <c r="N73" s="424"/>
    </row>
    <row r="74" spans="5:14" ht="10.5" customHeight="1" x14ac:dyDescent="0.2">
      <c r="E74" s="364"/>
      <c r="F74" s="365"/>
      <c r="G74" s="366"/>
      <c r="H74" s="366"/>
      <c r="I74" s="366"/>
      <c r="J74" s="366"/>
      <c r="K74" s="366"/>
      <c r="L74" s="367"/>
    </row>
    <row r="75" spans="5:14" ht="19.5" customHeight="1" x14ac:dyDescent="0.2">
      <c r="J75" s="866" t="s">
        <v>278</v>
      </c>
      <c r="K75" s="866"/>
      <c r="L75" s="866"/>
    </row>
    <row r="76" spans="5:14" ht="12.75" customHeight="1" x14ac:dyDescent="0.2">
      <c r="E76" s="867"/>
      <c r="F76" s="867"/>
      <c r="G76" s="868"/>
      <c r="H76" s="868"/>
      <c r="I76" s="868"/>
      <c r="J76" s="869" t="s">
        <v>288</v>
      </c>
      <c r="K76" s="869"/>
      <c r="L76" s="869"/>
      <c r="M76" s="860"/>
      <c r="N76" s="860"/>
    </row>
    <row r="77" spans="5:14" x14ac:dyDescent="0.2">
      <c r="J77" s="511"/>
      <c r="K77" s="511"/>
      <c r="L77" s="511"/>
    </row>
    <row r="78" spans="5:14" ht="28.5" customHeight="1" x14ac:dyDescent="0.2">
      <c r="J78" s="511"/>
      <c r="K78" s="511"/>
      <c r="L78" s="511"/>
    </row>
    <row r="79" spans="5:14" x14ac:dyDescent="0.2">
      <c r="E79" s="838"/>
      <c r="F79" s="838"/>
      <c r="G79" s="838"/>
      <c r="H79" s="838"/>
      <c r="I79" s="838"/>
      <c r="J79" s="865" t="str">
        <f>'[2]SPJ-MEI'!$C$82</f>
        <v>A. SUFARDIMAN,.SH.M.Si</v>
      </c>
      <c r="K79" s="865"/>
      <c r="L79" s="865"/>
      <c r="M79" s="318"/>
      <c r="N79" s="316"/>
    </row>
    <row r="80" spans="5:14" x14ac:dyDescent="0.2">
      <c r="E80" s="833"/>
      <c r="F80" s="833"/>
      <c r="G80" s="832"/>
      <c r="H80" s="833"/>
      <c r="I80" s="833"/>
      <c r="J80" s="862" t="str">
        <f>'[2]SPJ-MEI'!$C$83</f>
        <v>NIP. 19730215 200003 1 005</v>
      </c>
      <c r="K80" s="862"/>
      <c r="L80" s="862"/>
      <c r="M80" s="863"/>
      <c r="N80" s="863"/>
    </row>
    <row r="81" spans="5:14" x14ac:dyDescent="0.2">
      <c r="F81" s="316"/>
      <c r="G81" s="314"/>
      <c r="H81" s="314"/>
      <c r="I81" s="314"/>
      <c r="J81" s="833"/>
      <c r="K81" s="833"/>
      <c r="L81" s="833"/>
      <c r="M81" s="863"/>
      <c r="N81" s="863"/>
    </row>
    <row r="82" spans="5:14" x14ac:dyDescent="0.2">
      <c r="F82" s="316"/>
      <c r="G82" s="314"/>
      <c r="H82" s="314"/>
      <c r="I82" s="314"/>
      <c r="J82" s="497"/>
      <c r="K82" s="497"/>
      <c r="L82" s="497"/>
      <c r="M82" s="500"/>
      <c r="N82" s="500"/>
    </row>
    <row r="83" spans="5:14" x14ac:dyDescent="0.2">
      <c r="F83" s="497"/>
      <c r="G83" s="833"/>
      <c r="H83" s="833"/>
      <c r="I83" s="833"/>
      <c r="J83" s="833"/>
      <c r="K83" s="833"/>
      <c r="L83" s="833"/>
      <c r="M83" s="833"/>
      <c r="N83" s="833"/>
    </row>
    <row r="84" spans="5:14" x14ac:dyDescent="0.2">
      <c r="F84" s="368"/>
      <c r="G84" s="369"/>
      <c r="H84" s="497"/>
      <c r="I84" s="497"/>
      <c r="J84" s="497"/>
      <c r="K84" s="497"/>
      <c r="L84" s="497"/>
      <c r="M84" s="497"/>
      <c r="N84" s="497"/>
    </row>
    <row r="85" spans="5:14" x14ac:dyDescent="0.2">
      <c r="G85" s="497"/>
      <c r="H85" s="497"/>
      <c r="I85" s="497"/>
      <c r="J85" s="497"/>
      <c r="K85" s="497"/>
      <c r="L85" s="497"/>
      <c r="M85" s="497"/>
      <c r="N85" s="497"/>
    </row>
    <row r="86" spans="5:14" x14ac:dyDescent="0.2">
      <c r="F86" s="338"/>
      <c r="G86" s="500"/>
      <c r="H86" s="497"/>
      <c r="I86" s="497"/>
      <c r="J86" s="497"/>
      <c r="K86" s="497"/>
      <c r="L86" s="497"/>
      <c r="M86" s="497"/>
      <c r="N86" s="497"/>
    </row>
    <row r="87" spans="5:14" x14ac:dyDescent="0.2">
      <c r="F87" s="338"/>
      <c r="G87" s="316"/>
      <c r="H87" s="497"/>
      <c r="I87" s="497"/>
      <c r="J87" s="497"/>
      <c r="K87" s="497"/>
      <c r="L87" s="497"/>
      <c r="M87" s="497"/>
      <c r="N87" s="497"/>
    </row>
    <row r="88" spans="5:14" x14ac:dyDescent="0.2">
      <c r="F88" s="338"/>
      <c r="G88" s="500"/>
      <c r="H88" s="497"/>
      <c r="I88" s="497"/>
      <c r="J88" s="497"/>
      <c r="K88" s="497"/>
      <c r="L88" s="497"/>
      <c r="M88" s="497"/>
      <c r="N88" s="497"/>
    </row>
    <row r="89" spans="5:14" x14ac:dyDescent="0.2">
      <c r="F89" s="314"/>
      <c r="G89" s="500"/>
      <c r="H89" s="497"/>
      <c r="I89" s="497"/>
      <c r="J89" s="497"/>
      <c r="K89" s="497"/>
      <c r="L89" s="497"/>
      <c r="M89" s="497"/>
      <c r="N89" s="497"/>
    </row>
    <row r="90" spans="5:14" x14ac:dyDescent="0.2">
      <c r="H90" s="497"/>
      <c r="I90" s="497"/>
      <c r="J90" s="497"/>
      <c r="K90" s="497"/>
      <c r="L90" s="497"/>
      <c r="M90" s="497"/>
      <c r="N90" s="497"/>
    </row>
    <row r="91" spans="5:14" x14ac:dyDescent="0.2">
      <c r="F91" s="314"/>
      <c r="G91" s="500"/>
    </row>
    <row r="92" spans="5:14" x14ac:dyDescent="0.2">
      <c r="I92" s="328" t="s">
        <v>145</v>
      </c>
    </row>
    <row r="95" spans="5:14" x14ac:dyDescent="0.2">
      <c r="E95" s="864"/>
      <c r="F95" s="864"/>
      <c r="G95" s="864"/>
      <c r="H95" s="864"/>
      <c r="I95" s="864"/>
      <c r="J95" s="864"/>
      <c r="K95" s="864"/>
      <c r="L95" s="864"/>
    </row>
    <row r="96" spans="5:14" x14ac:dyDescent="0.2">
      <c r="E96" s="864"/>
      <c r="F96" s="864"/>
      <c r="G96" s="864"/>
      <c r="H96" s="864"/>
      <c r="I96" s="864"/>
      <c r="J96" s="864"/>
      <c r="K96" s="864"/>
      <c r="L96" s="864"/>
    </row>
    <row r="97" spans="5:13" x14ac:dyDescent="0.2">
      <c r="E97" s="861"/>
      <c r="F97" s="861"/>
      <c r="G97" s="861"/>
      <c r="H97" s="861"/>
      <c r="I97" s="861"/>
      <c r="J97" s="861"/>
      <c r="K97" s="861"/>
      <c r="L97" s="861"/>
    </row>
    <row r="98" spans="5:13" x14ac:dyDescent="0.2">
      <c r="E98" s="425"/>
      <c r="F98" s="425"/>
      <c r="G98" s="425"/>
      <c r="H98" s="425"/>
      <c r="I98" s="425"/>
      <c r="J98" s="425"/>
      <c r="K98" s="425"/>
      <c r="L98" s="425"/>
      <c r="M98" s="425"/>
    </row>
    <row r="99" spans="5:13" x14ac:dyDescent="0.2">
      <c r="E99" s="433"/>
      <c r="F99" s="434"/>
      <c r="G99" s="435"/>
      <c r="H99" s="434"/>
      <c r="I99" s="434"/>
      <c r="J99" s="434"/>
      <c r="K99" s="434"/>
      <c r="L99" s="434"/>
      <c r="M99" s="425"/>
    </row>
    <row r="100" spans="5:13" ht="17.25" customHeight="1" x14ac:dyDescent="0.2">
      <c r="E100" s="436"/>
      <c r="F100" s="437"/>
      <c r="G100" s="438"/>
      <c r="H100" s="438"/>
      <c r="I100" s="438"/>
      <c r="J100" s="438"/>
      <c r="K100" s="438"/>
      <c r="L100" s="439"/>
      <c r="M100" s="425"/>
    </row>
    <row r="101" spans="5:13" ht="17.25" customHeight="1" x14ac:dyDescent="0.2">
      <c r="E101" s="440"/>
      <c r="F101" s="441"/>
      <c r="G101" s="442"/>
      <c r="H101" s="442"/>
      <c r="I101" s="442"/>
      <c r="J101" s="442"/>
      <c r="K101" s="442"/>
      <c r="L101" s="443"/>
      <c r="M101" s="425"/>
    </row>
    <row r="102" spans="5:13" ht="22.5" customHeight="1" x14ac:dyDescent="0.2">
      <c r="E102" s="440"/>
      <c r="F102" s="441"/>
      <c r="G102" s="442"/>
      <c r="H102" s="442"/>
      <c r="I102" s="442"/>
      <c r="J102" s="442"/>
      <c r="K102" s="442"/>
      <c r="L102" s="443"/>
      <c r="M102" s="425"/>
    </row>
    <row r="103" spans="5:13" ht="22.5" customHeight="1" x14ac:dyDescent="0.2">
      <c r="E103" s="440"/>
      <c r="F103" s="441"/>
      <c r="G103" s="442"/>
      <c r="H103" s="442"/>
      <c r="I103" s="442"/>
      <c r="J103" s="442"/>
      <c r="K103" s="442"/>
      <c r="L103" s="443"/>
      <c r="M103" s="425"/>
    </row>
    <row r="104" spans="5:13" ht="14.25" customHeight="1" x14ac:dyDescent="0.2">
      <c r="E104" s="444"/>
      <c r="F104" s="445"/>
      <c r="G104" s="446"/>
      <c r="H104" s="446"/>
      <c r="I104" s="446"/>
      <c r="J104" s="446"/>
      <c r="K104" s="446"/>
      <c r="L104" s="447"/>
      <c r="M104" s="425"/>
    </row>
    <row r="105" spans="5:13" ht="16.5" customHeight="1" x14ac:dyDescent="0.2">
      <c r="E105" s="444"/>
      <c r="F105" s="445"/>
      <c r="G105" s="446"/>
      <c r="H105" s="446"/>
      <c r="I105" s="446"/>
      <c r="J105" s="446"/>
      <c r="K105" s="446"/>
      <c r="L105" s="447"/>
      <c r="M105" s="425"/>
    </row>
    <row r="106" spans="5:13" ht="16.5" customHeight="1" x14ac:dyDescent="0.2">
      <c r="E106" s="444"/>
      <c r="F106" s="448"/>
      <c r="G106" s="449"/>
      <c r="H106" s="449"/>
      <c r="I106" s="449"/>
      <c r="J106" s="449"/>
      <c r="K106" s="449"/>
      <c r="L106" s="450"/>
      <c r="M106" s="425"/>
    </row>
    <row r="107" spans="5:13" ht="23.25" customHeight="1" x14ac:dyDescent="0.2">
      <c r="E107" s="444"/>
      <c r="F107" s="451"/>
      <c r="G107" s="449"/>
      <c r="H107" s="449"/>
      <c r="I107" s="449"/>
      <c r="J107" s="449"/>
      <c r="K107" s="449"/>
      <c r="L107" s="450"/>
      <c r="M107" s="425"/>
    </row>
    <row r="108" spans="5:13" ht="19.5" customHeight="1" x14ac:dyDescent="0.2">
      <c r="E108" s="444"/>
      <c r="F108" s="448"/>
      <c r="G108" s="449"/>
      <c r="H108" s="449"/>
      <c r="I108" s="449"/>
      <c r="J108" s="449"/>
      <c r="K108" s="449"/>
      <c r="L108" s="450"/>
      <c r="M108" s="425"/>
    </row>
    <row r="109" spans="5:13" ht="18.75" customHeight="1" x14ac:dyDescent="0.2">
      <c r="E109" s="444"/>
      <c r="F109" s="448"/>
      <c r="G109" s="449"/>
      <c r="H109" s="449"/>
      <c r="I109" s="449"/>
      <c r="J109" s="449"/>
      <c r="K109" s="449"/>
      <c r="L109" s="450"/>
      <c r="M109" s="425"/>
    </row>
    <row r="110" spans="5:13" ht="19.5" customHeight="1" x14ac:dyDescent="0.2">
      <c r="E110" s="444"/>
      <c r="F110" s="448"/>
      <c r="G110" s="449"/>
      <c r="H110" s="449"/>
      <c r="I110" s="449"/>
      <c r="J110" s="449"/>
      <c r="K110" s="449"/>
      <c r="L110" s="450"/>
      <c r="M110" s="425"/>
    </row>
    <row r="111" spans="5:13" ht="19.5" customHeight="1" x14ac:dyDescent="0.2">
      <c r="E111" s="444"/>
      <c r="F111" s="448"/>
      <c r="G111" s="449"/>
      <c r="H111" s="449"/>
      <c r="I111" s="449"/>
      <c r="J111" s="449"/>
      <c r="K111" s="449"/>
      <c r="L111" s="450"/>
      <c r="M111" s="425"/>
    </row>
    <row r="112" spans="5:13" ht="19.5" customHeight="1" x14ac:dyDescent="0.2">
      <c r="E112" s="444"/>
      <c r="F112" s="452"/>
      <c r="G112" s="449"/>
      <c r="H112" s="449"/>
      <c r="I112" s="449"/>
      <c r="J112" s="449"/>
      <c r="K112" s="449"/>
      <c r="L112" s="450"/>
      <c r="M112" s="425"/>
    </row>
    <row r="113" spans="5:13" ht="19.5" customHeight="1" x14ac:dyDescent="0.2">
      <c r="E113" s="444"/>
      <c r="F113" s="448"/>
      <c r="G113" s="449"/>
      <c r="H113" s="449"/>
      <c r="I113" s="449"/>
      <c r="J113" s="449"/>
      <c r="K113" s="449"/>
      <c r="L113" s="450"/>
      <c r="M113" s="425"/>
    </row>
    <row r="114" spans="5:13" ht="19.5" customHeight="1" x14ac:dyDescent="0.2">
      <c r="E114" s="444"/>
      <c r="F114" s="452"/>
      <c r="G114" s="449"/>
      <c r="H114" s="449"/>
      <c r="I114" s="449"/>
      <c r="J114" s="449"/>
      <c r="K114" s="449"/>
      <c r="L114" s="450"/>
      <c r="M114" s="425"/>
    </row>
    <row r="115" spans="5:13" ht="19.5" customHeight="1" x14ac:dyDescent="0.2">
      <c r="E115" s="444"/>
      <c r="F115" s="448"/>
      <c r="G115" s="449"/>
      <c r="H115" s="449"/>
      <c r="I115" s="449"/>
      <c r="J115" s="449"/>
      <c r="K115" s="449"/>
      <c r="L115" s="450"/>
      <c r="M115" s="425"/>
    </row>
    <row r="116" spans="5:13" ht="19.5" customHeight="1" x14ac:dyDescent="0.2">
      <c r="E116" s="444"/>
      <c r="F116" s="448"/>
      <c r="G116" s="449"/>
      <c r="H116" s="449"/>
      <c r="I116" s="449"/>
      <c r="J116" s="449"/>
      <c r="K116" s="449"/>
      <c r="L116" s="450"/>
      <c r="M116" s="425"/>
    </row>
    <row r="117" spans="5:13" ht="19.5" customHeight="1" x14ac:dyDescent="0.2">
      <c r="E117" s="444"/>
      <c r="F117" s="453"/>
      <c r="G117" s="449"/>
      <c r="H117" s="449"/>
      <c r="I117" s="449"/>
      <c r="J117" s="449"/>
      <c r="K117" s="449"/>
      <c r="L117" s="450"/>
      <c r="M117" s="425"/>
    </row>
    <row r="118" spans="5:13" ht="16.5" customHeight="1" x14ac:dyDescent="0.2">
      <c r="E118" s="444"/>
      <c r="F118" s="453"/>
      <c r="G118" s="449"/>
      <c r="H118" s="449"/>
      <c r="I118" s="449"/>
      <c r="J118" s="449"/>
      <c r="K118" s="449"/>
      <c r="L118" s="450"/>
      <c r="M118" s="425"/>
    </row>
    <row r="119" spans="5:13" ht="15" customHeight="1" x14ac:dyDescent="0.2">
      <c r="E119" s="444"/>
      <c r="F119" s="448"/>
      <c r="G119" s="449"/>
      <c r="H119" s="449"/>
      <c r="I119" s="449"/>
      <c r="J119" s="449"/>
      <c r="K119" s="449"/>
      <c r="L119" s="450"/>
      <c r="M119" s="425"/>
    </row>
    <row r="120" spans="5:13" ht="19.5" customHeight="1" x14ac:dyDescent="0.2">
      <c r="E120" s="444"/>
      <c r="F120" s="448"/>
      <c r="G120" s="449"/>
      <c r="H120" s="449"/>
      <c r="I120" s="449"/>
      <c r="J120" s="449"/>
      <c r="K120" s="449"/>
      <c r="L120" s="450"/>
      <c r="M120" s="425"/>
    </row>
    <row r="121" spans="5:13" ht="19.5" customHeight="1" x14ac:dyDescent="0.2">
      <c r="E121" s="444"/>
      <c r="F121" s="448"/>
      <c r="G121" s="449"/>
      <c r="H121" s="449"/>
      <c r="I121" s="449"/>
      <c r="J121" s="449"/>
      <c r="K121" s="449"/>
      <c r="L121" s="450"/>
      <c r="M121" s="425"/>
    </row>
    <row r="122" spans="5:13" ht="19.5" customHeight="1" x14ac:dyDescent="0.2">
      <c r="E122" s="444"/>
      <c r="F122" s="448"/>
      <c r="G122" s="449"/>
      <c r="H122" s="449"/>
      <c r="I122" s="449"/>
      <c r="J122" s="449"/>
      <c r="K122" s="449"/>
      <c r="L122" s="450"/>
      <c r="M122" s="425"/>
    </row>
    <row r="123" spans="5:13" ht="19.5" customHeight="1" x14ac:dyDescent="0.2">
      <c r="E123" s="444"/>
      <c r="F123" s="448"/>
      <c r="G123" s="449"/>
      <c r="H123" s="449"/>
      <c r="I123" s="449"/>
      <c r="J123" s="449"/>
      <c r="K123" s="449"/>
      <c r="L123" s="450"/>
      <c r="M123" s="425"/>
    </row>
    <row r="124" spans="5:13" ht="26.25" customHeight="1" x14ac:dyDescent="0.2">
      <c r="E124" s="444"/>
      <c r="F124" s="451"/>
      <c r="G124" s="449"/>
      <c r="H124" s="449"/>
      <c r="I124" s="449"/>
      <c r="J124" s="449"/>
      <c r="K124" s="449"/>
      <c r="L124" s="450"/>
      <c r="M124" s="425"/>
    </row>
    <row r="125" spans="5:13" ht="26.25" customHeight="1" x14ac:dyDescent="0.2">
      <c r="E125" s="444"/>
      <c r="F125" s="451"/>
      <c r="G125" s="449"/>
      <c r="H125" s="449"/>
      <c r="I125" s="449"/>
      <c r="J125" s="449"/>
      <c r="K125" s="449"/>
      <c r="L125" s="450"/>
      <c r="M125" s="425"/>
    </row>
    <row r="126" spans="5:13" ht="27" customHeight="1" x14ac:dyDescent="0.2">
      <c r="E126" s="444"/>
      <c r="F126" s="445"/>
      <c r="G126" s="446"/>
      <c r="H126" s="446"/>
      <c r="I126" s="446"/>
      <c r="J126" s="446"/>
      <c r="K126" s="446"/>
      <c r="L126" s="447"/>
      <c r="M126" s="425"/>
    </row>
    <row r="127" spans="5:13" ht="19.5" customHeight="1" x14ac:dyDescent="0.2">
      <c r="E127" s="454"/>
      <c r="F127" s="455"/>
      <c r="G127" s="456"/>
      <c r="H127" s="456"/>
      <c r="I127" s="456"/>
      <c r="J127" s="456"/>
      <c r="K127" s="456"/>
      <c r="L127" s="457"/>
      <c r="M127" s="425"/>
    </row>
    <row r="128" spans="5:13" ht="19.5" customHeight="1" x14ac:dyDescent="0.2">
      <c r="E128" s="444"/>
      <c r="F128" s="453"/>
      <c r="G128" s="449"/>
      <c r="H128" s="449"/>
      <c r="I128" s="449"/>
      <c r="J128" s="449"/>
      <c r="K128" s="449"/>
      <c r="L128" s="450"/>
      <c r="M128" s="425"/>
    </row>
    <row r="129" spans="5:13" ht="19.5" customHeight="1" x14ac:dyDescent="0.2">
      <c r="E129" s="444"/>
      <c r="F129" s="453"/>
      <c r="G129" s="449"/>
      <c r="H129" s="449"/>
      <c r="I129" s="449"/>
      <c r="J129" s="449"/>
      <c r="K129" s="449"/>
      <c r="L129" s="450"/>
      <c r="M129" s="425"/>
    </row>
    <row r="130" spans="5:13" ht="19.5" customHeight="1" x14ac:dyDescent="0.2">
      <c r="E130" s="444"/>
      <c r="F130" s="453"/>
      <c r="G130" s="449"/>
      <c r="H130" s="449"/>
      <c r="I130" s="449"/>
      <c r="J130" s="449"/>
      <c r="K130" s="449"/>
      <c r="L130" s="450"/>
      <c r="M130" s="425"/>
    </row>
    <row r="131" spans="5:13" ht="19.5" customHeight="1" x14ac:dyDescent="0.2">
      <c r="E131" s="444"/>
      <c r="F131" s="453"/>
      <c r="G131" s="449"/>
      <c r="H131" s="449"/>
      <c r="I131" s="449"/>
      <c r="J131" s="449"/>
      <c r="K131" s="449"/>
      <c r="L131" s="450"/>
      <c r="M131" s="425"/>
    </row>
    <row r="132" spans="5:13" ht="19.5" customHeight="1" x14ac:dyDescent="0.2">
      <c r="E132" s="444"/>
      <c r="F132" s="453"/>
      <c r="G132" s="449"/>
      <c r="H132" s="449"/>
      <c r="I132" s="449"/>
      <c r="J132" s="449"/>
      <c r="K132" s="449"/>
      <c r="L132" s="450"/>
      <c r="M132" s="425"/>
    </row>
    <row r="133" spans="5:13" ht="19.5" customHeight="1" x14ac:dyDescent="0.2">
      <c r="E133" s="444"/>
      <c r="F133" s="453"/>
      <c r="G133" s="449"/>
      <c r="H133" s="449"/>
      <c r="I133" s="449"/>
      <c r="J133" s="449"/>
      <c r="K133" s="449"/>
      <c r="L133" s="450"/>
      <c r="M133" s="425"/>
    </row>
    <row r="134" spans="5:13" ht="19.5" customHeight="1" x14ac:dyDescent="0.2">
      <c r="E134" s="454"/>
      <c r="F134" s="455"/>
      <c r="G134" s="456"/>
      <c r="H134" s="456"/>
      <c r="I134" s="456"/>
      <c r="J134" s="456"/>
      <c r="K134" s="456"/>
      <c r="L134" s="457"/>
      <c r="M134" s="425"/>
    </row>
    <row r="135" spans="5:13" ht="19.5" customHeight="1" x14ac:dyDescent="0.2">
      <c r="E135" s="444"/>
      <c r="F135" s="453"/>
      <c r="G135" s="449"/>
      <c r="H135" s="458"/>
      <c r="I135" s="458"/>
      <c r="J135" s="458"/>
      <c r="K135" s="458"/>
      <c r="L135" s="450"/>
      <c r="M135" s="425"/>
    </row>
    <row r="136" spans="5:13" ht="19.5" customHeight="1" x14ac:dyDescent="0.2">
      <c r="E136" s="444"/>
      <c r="F136" s="445"/>
      <c r="G136" s="446"/>
      <c r="H136" s="446"/>
      <c r="I136" s="446"/>
      <c r="J136" s="446"/>
      <c r="K136" s="446"/>
      <c r="L136" s="447"/>
      <c r="M136" s="425"/>
    </row>
    <row r="137" spans="5:13" ht="19.5" customHeight="1" x14ac:dyDescent="0.2">
      <c r="E137" s="444"/>
      <c r="F137" s="452"/>
      <c r="G137" s="449"/>
      <c r="H137" s="459"/>
      <c r="I137" s="459"/>
      <c r="J137" s="459"/>
      <c r="K137" s="459"/>
      <c r="L137" s="450"/>
      <c r="M137" s="425"/>
    </row>
    <row r="138" spans="5:13" ht="19.5" customHeight="1" x14ac:dyDescent="0.2">
      <c r="E138" s="444"/>
      <c r="F138" s="452"/>
      <c r="G138" s="449"/>
      <c r="H138" s="460"/>
      <c r="I138" s="460"/>
      <c r="J138" s="460"/>
      <c r="K138" s="460"/>
      <c r="L138" s="450"/>
      <c r="M138" s="425"/>
    </row>
    <row r="139" spans="5:13" ht="18.75" customHeight="1" x14ac:dyDescent="0.2">
      <c r="E139" s="444"/>
      <c r="F139" s="452"/>
      <c r="G139" s="449"/>
      <c r="H139" s="449"/>
      <c r="I139" s="449"/>
      <c r="J139" s="449"/>
      <c r="K139" s="449"/>
      <c r="L139" s="450"/>
      <c r="M139" s="425"/>
    </row>
    <row r="140" spans="5:13" x14ac:dyDescent="0.2">
      <c r="E140" s="425"/>
      <c r="F140" s="425"/>
      <c r="G140" s="461"/>
      <c r="H140" s="425"/>
      <c r="I140" s="425"/>
      <c r="J140" s="425"/>
      <c r="K140" s="425"/>
      <c r="L140" s="425"/>
      <c r="M140" s="425"/>
    </row>
    <row r="141" spans="5:13" ht="12.75" customHeight="1" x14ac:dyDescent="0.2">
      <c r="E141" s="425"/>
      <c r="F141" s="425"/>
      <c r="G141" s="425"/>
      <c r="H141" s="425"/>
      <c r="I141" s="425"/>
      <c r="J141" s="857"/>
      <c r="K141" s="857"/>
      <c r="L141" s="857"/>
      <c r="M141" s="425"/>
    </row>
    <row r="142" spans="5:13" ht="12.75" customHeight="1" x14ac:dyDescent="0.2">
      <c r="E142" s="425"/>
      <c r="F142" s="462"/>
      <c r="G142" s="857"/>
      <c r="H142" s="857"/>
      <c r="I142" s="857"/>
      <c r="J142" s="858"/>
      <c r="K142" s="858"/>
      <c r="L142" s="858"/>
      <c r="M142" s="425"/>
    </row>
    <row r="143" spans="5:13" x14ac:dyDescent="0.2">
      <c r="E143" s="425"/>
      <c r="F143" s="425"/>
      <c r="G143" s="425"/>
      <c r="H143" s="425"/>
      <c r="I143" s="425"/>
      <c r="J143" s="425"/>
      <c r="K143" s="425"/>
      <c r="L143" s="425"/>
      <c r="M143" s="425"/>
    </row>
    <row r="144" spans="5:13" x14ac:dyDescent="0.2">
      <c r="E144" s="425"/>
      <c r="F144" s="425"/>
      <c r="G144" s="425"/>
      <c r="H144" s="425"/>
      <c r="I144" s="425"/>
      <c r="J144" s="425"/>
      <c r="K144" s="425"/>
      <c r="L144" s="425"/>
      <c r="M144" s="425"/>
    </row>
    <row r="145" spans="5:13" x14ac:dyDescent="0.2">
      <c r="E145" s="425"/>
      <c r="F145" s="425"/>
      <c r="G145" s="425"/>
      <c r="H145" s="425"/>
      <c r="I145" s="425"/>
      <c r="J145" s="425"/>
      <c r="K145" s="425"/>
      <c r="L145" s="425"/>
      <c r="M145" s="425"/>
    </row>
    <row r="146" spans="5:13" x14ac:dyDescent="0.2">
      <c r="E146" s="425"/>
      <c r="F146" s="499"/>
      <c r="G146" s="463"/>
      <c r="H146" s="463"/>
      <c r="I146" s="499"/>
      <c r="J146" s="859"/>
      <c r="K146" s="859"/>
      <c r="L146" s="859"/>
      <c r="M146" s="425"/>
    </row>
    <row r="147" spans="5:13" x14ac:dyDescent="0.2">
      <c r="E147" s="425"/>
      <c r="F147" s="498"/>
      <c r="G147" s="461"/>
      <c r="H147" s="461"/>
      <c r="I147" s="461"/>
      <c r="J147" s="856"/>
      <c r="K147" s="856"/>
      <c r="L147" s="856"/>
      <c r="M147" s="425"/>
    </row>
    <row r="148" spans="5:13" x14ac:dyDescent="0.2">
      <c r="E148" s="425"/>
      <c r="F148" s="499"/>
      <c r="G148" s="461"/>
      <c r="H148" s="461"/>
      <c r="I148" s="461"/>
      <c r="J148" s="856"/>
      <c r="K148" s="856"/>
      <c r="L148" s="856"/>
      <c r="M148" s="425"/>
    </row>
    <row r="149" spans="5:13" x14ac:dyDescent="0.2">
      <c r="E149" s="425"/>
      <c r="F149" s="498"/>
      <c r="G149" s="856"/>
      <c r="H149" s="856"/>
      <c r="I149" s="856"/>
      <c r="J149" s="856"/>
      <c r="K149" s="856"/>
      <c r="L149" s="856"/>
      <c r="M149" s="425"/>
    </row>
    <row r="150" spans="5:13" x14ac:dyDescent="0.2">
      <c r="E150" s="425"/>
      <c r="F150" s="425"/>
      <c r="G150" s="856"/>
      <c r="H150" s="856"/>
      <c r="I150" s="856"/>
      <c r="J150" s="856"/>
      <c r="K150" s="856"/>
      <c r="L150" s="856"/>
      <c r="M150" s="425"/>
    </row>
    <row r="151" spans="5:13" x14ac:dyDescent="0.2">
      <c r="E151" s="425"/>
      <c r="F151" s="466"/>
      <c r="G151" s="499"/>
      <c r="H151" s="498"/>
      <c r="I151" s="498"/>
      <c r="J151" s="498"/>
      <c r="K151" s="498"/>
      <c r="L151" s="498"/>
      <c r="M151" s="425"/>
    </row>
    <row r="152" spans="5:13" x14ac:dyDescent="0.2">
      <c r="E152" s="425"/>
      <c r="F152" s="425"/>
      <c r="G152" s="498"/>
      <c r="H152" s="498"/>
      <c r="I152" s="498"/>
      <c r="J152" s="498"/>
      <c r="K152" s="498"/>
      <c r="L152" s="498"/>
      <c r="M152" s="425"/>
    </row>
    <row r="153" spans="5:13" x14ac:dyDescent="0.2">
      <c r="E153" s="425"/>
      <c r="F153" s="461"/>
      <c r="G153" s="467"/>
      <c r="H153" s="498"/>
      <c r="I153" s="498"/>
      <c r="J153" s="498"/>
      <c r="K153" s="498"/>
      <c r="L153" s="498"/>
      <c r="M153" s="425"/>
    </row>
    <row r="154" spans="5:13" x14ac:dyDescent="0.2">
      <c r="E154" s="425"/>
      <c r="F154" s="425"/>
      <c r="G154" s="499"/>
      <c r="H154" s="498"/>
      <c r="I154" s="498"/>
      <c r="J154" s="498"/>
      <c r="K154" s="498"/>
      <c r="L154" s="498"/>
      <c r="M154" s="425"/>
    </row>
    <row r="155" spans="5:13" x14ac:dyDescent="0.2">
      <c r="E155" s="425"/>
      <c r="F155" s="461"/>
      <c r="G155" s="467"/>
      <c r="H155" s="498"/>
      <c r="I155" s="498"/>
      <c r="J155" s="498"/>
      <c r="K155" s="498"/>
      <c r="L155" s="498"/>
      <c r="M155" s="425"/>
    </row>
    <row r="156" spans="5:13" x14ac:dyDescent="0.2">
      <c r="E156" s="425"/>
      <c r="F156" s="461"/>
      <c r="G156" s="467"/>
      <c r="H156" s="498"/>
      <c r="I156" s="498"/>
      <c r="J156" s="498"/>
      <c r="K156" s="498"/>
      <c r="L156" s="498"/>
      <c r="M156" s="425"/>
    </row>
    <row r="157" spans="5:13" x14ac:dyDescent="0.2">
      <c r="E157" s="425"/>
      <c r="F157" s="425"/>
      <c r="G157" s="425"/>
      <c r="H157" s="498"/>
      <c r="I157" s="498"/>
      <c r="J157" s="498"/>
      <c r="K157" s="498"/>
      <c r="L157" s="498"/>
      <c r="M157" s="425"/>
    </row>
    <row r="158" spans="5:13" x14ac:dyDescent="0.2">
      <c r="E158" s="425"/>
      <c r="F158" s="461"/>
      <c r="G158" s="467"/>
      <c r="H158" s="425"/>
      <c r="I158" s="425"/>
      <c r="J158" s="425"/>
      <c r="K158" s="425"/>
      <c r="L158" s="425"/>
      <c r="M158" s="425"/>
    </row>
    <row r="159" spans="5:13" x14ac:dyDescent="0.2">
      <c r="E159" s="425"/>
      <c r="F159" s="425"/>
      <c r="G159" s="425"/>
      <c r="H159" s="425"/>
      <c r="I159" s="425"/>
      <c r="J159" s="425"/>
      <c r="K159" s="425"/>
      <c r="L159" s="425"/>
      <c r="M159" s="425"/>
    </row>
    <row r="160" spans="5:13" x14ac:dyDescent="0.2">
      <c r="E160" s="425"/>
      <c r="F160" s="425"/>
      <c r="G160" s="425"/>
      <c r="H160" s="425"/>
      <c r="I160" s="425"/>
      <c r="J160" s="425"/>
      <c r="K160" s="425"/>
      <c r="L160" s="425"/>
      <c r="M160" s="425"/>
    </row>
    <row r="161" spans="5:13" x14ac:dyDescent="0.2">
      <c r="E161" s="425"/>
      <c r="F161" s="425"/>
      <c r="G161" s="425"/>
      <c r="H161" s="425"/>
      <c r="I161" s="425"/>
      <c r="J161" s="425"/>
      <c r="K161" s="425"/>
      <c r="L161" s="425"/>
      <c r="M161" s="425"/>
    </row>
    <row r="162" spans="5:13" x14ac:dyDescent="0.2">
      <c r="E162" s="425"/>
      <c r="F162" s="425"/>
      <c r="G162" s="425"/>
      <c r="H162" s="425"/>
      <c r="I162" s="425"/>
      <c r="J162" s="425"/>
      <c r="K162" s="425"/>
      <c r="L162" s="425"/>
      <c r="M162" s="425"/>
    </row>
    <row r="163" spans="5:13" x14ac:dyDescent="0.2">
      <c r="E163" s="425"/>
      <c r="F163" s="425"/>
      <c r="G163" s="425"/>
      <c r="H163" s="425"/>
      <c r="I163" s="425"/>
      <c r="J163" s="425"/>
      <c r="K163" s="425"/>
      <c r="L163" s="425"/>
      <c r="M163" s="425"/>
    </row>
    <row r="164" spans="5:13" x14ac:dyDescent="0.2">
      <c r="E164" s="425"/>
      <c r="F164" s="425"/>
      <c r="G164" s="425"/>
      <c r="H164" s="425"/>
      <c r="I164" s="425"/>
      <c r="J164" s="425"/>
      <c r="K164" s="425"/>
      <c r="L164" s="425"/>
      <c r="M164" s="425"/>
    </row>
    <row r="165" spans="5:13" x14ac:dyDescent="0.2">
      <c r="E165" s="425"/>
      <c r="F165" s="425"/>
      <c r="G165" s="425"/>
      <c r="H165" s="425"/>
      <c r="I165" s="425"/>
      <c r="J165" s="425"/>
      <c r="K165" s="425"/>
      <c r="L165" s="425"/>
      <c r="M165" s="425"/>
    </row>
    <row r="166" spans="5:13" x14ac:dyDescent="0.2">
      <c r="E166" s="425"/>
      <c r="F166" s="425"/>
      <c r="G166" s="425"/>
      <c r="H166" s="425"/>
      <c r="I166" s="425"/>
      <c r="J166" s="425"/>
      <c r="K166" s="425"/>
      <c r="L166" s="425"/>
      <c r="M166" s="425"/>
    </row>
    <row r="167" spans="5:13" ht="21" customHeight="1" x14ac:dyDescent="0.2">
      <c r="E167" s="425"/>
      <c r="F167" s="425"/>
      <c r="G167" s="425"/>
      <c r="H167" s="425"/>
      <c r="I167" s="425"/>
      <c r="J167" s="425"/>
      <c r="K167" s="425"/>
      <c r="L167" s="425"/>
      <c r="M167" s="425"/>
    </row>
    <row r="168" spans="5:13" ht="21" customHeight="1" x14ac:dyDescent="0.2">
      <c r="E168" s="425"/>
      <c r="F168" s="425"/>
      <c r="G168" s="425"/>
      <c r="H168" s="425"/>
      <c r="I168" s="425"/>
      <c r="J168" s="425"/>
      <c r="K168" s="425"/>
      <c r="L168" s="425"/>
      <c r="M168" s="425"/>
    </row>
    <row r="169" spans="5:13" ht="21" customHeight="1" x14ac:dyDescent="0.2">
      <c r="E169" s="425"/>
      <c r="F169" s="425"/>
      <c r="G169" s="425"/>
      <c r="H169" s="425"/>
      <c r="I169" s="425"/>
      <c r="J169" s="425"/>
      <c r="K169" s="425"/>
      <c r="L169" s="425"/>
      <c r="M169" s="425"/>
    </row>
    <row r="170" spans="5:13" ht="21" customHeight="1" x14ac:dyDescent="0.2">
      <c r="E170" s="425"/>
      <c r="F170" s="425"/>
      <c r="G170" s="425"/>
      <c r="H170" s="425"/>
      <c r="I170" s="425"/>
      <c r="J170" s="425"/>
      <c r="K170" s="425"/>
      <c r="L170" s="425"/>
      <c r="M170" s="425"/>
    </row>
    <row r="171" spans="5:13" x14ac:dyDescent="0.2">
      <c r="E171" s="425"/>
      <c r="F171" s="425"/>
      <c r="G171" s="425"/>
      <c r="H171" s="425"/>
      <c r="I171" s="425"/>
      <c r="J171" s="425"/>
      <c r="K171" s="425"/>
      <c r="L171" s="425"/>
      <c r="M171" s="425"/>
    </row>
    <row r="172" spans="5:13" ht="20.25" customHeight="1" x14ac:dyDescent="0.2">
      <c r="E172" s="425"/>
      <c r="F172" s="425"/>
      <c r="G172" s="425"/>
      <c r="H172" s="425"/>
      <c r="I172" s="425"/>
      <c r="J172" s="425"/>
      <c r="K172" s="425"/>
      <c r="L172" s="425"/>
      <c r="M172" s="425"/>
    </row>
    <row r="173" spans="5:13" ht="20.25" customHeight="1" x14ac:dyDescent="0.2">
      <c r="E173" s="425"/>
      <c r="F173" s="425"/>
      <c r="G173" s="425"/>
      <c r="H173" s="425"/>
      <c r="I173" s="425"/>
      <c r="J173" s="425"/>
      <c r="K173" s="425"/>
      <c r="L173" s="425"/>
      <c r="M173" s="425"/>
    </row>
    <row r="174" spans="5:13" ht="24" customHeight="1" x14ac:dyDescent="0.2">
      <c r="E174" s="425"/>
      <c r="F174" s="425"/>
      <c r="G174" s="425"/>
      <c r="H174" s="425"/>
      <c r="I174" s="425"/>
      <c r="J174" s="425"/>
      <c r="K174" s="425"/>
      <c r="L174" s="425"/>
      <c r="M174" s="425"/>
    </row>
    <row r="175" spans="5:13" ht="20.25" customHeight="1" x14ac:dyDescent="0.2">
      <c r="E175" s="425"/>
      <c r="F175" s="425"/>
      <c r="G175" s="425"/>
      <c r="H175" s="425"/>
      <c r="I175" s="425"/>
      <c r="J175" s="425"/>
      <c r="K175" s="425"/>
      <c r="L175" s="425"/>
      <c r="M175" s="425"/>
    </row>
    <row r="176" spans="5:13" ht="20.25" customHeight="1" x14ac:dyDescent="0.2">
      <c r="E176" s="425"/>
      <c r="F176" s="425"/>
      <c r="G176" s="425"/>
      <c r="H176" s="425"/>
      <c r="I176" s="425"/>
      <c r="J176" s="425"/>
      <c r="K176" s="425"/>
      <c r="L176" s="425"/>
      <c r="M176" s="425"/>
    </row>
    <row r="177" spans="5:13" ht="20.25" customHeight="1" x14ac:dyDescent="0.2">
      <c r="E177" s="425"/>
      <c r="F177" s="425"/>
      <c r="G177" s="425"/>
      <c r="H177" s="425"/>
      <c r="I177" s="425"/>
      <c r="J177" s="425"/>
      <c r="K177" s="425"/>
      <c r="L177" s="425"/>
      <c r="M177" s="425"/>
    </row>
    <row r="178" spans="5:13" ht="20.25" customHeight="1" x14ac:dyDescent="0.2">
      <c r="E178" s="425"/>
      <c r="F178" s="425"/>
      <c r="G178" s="425"/>
      <c r="H178" s="425"/>
      <c r="I178" s="425"/>
      <c r="J178" s="425"/>
      <c r="K178" s="425"/>
      <c r="L178" s="425"/>
      <c r="M178" s="425"/>
    </row>
    <row r="179" spans="5:13" ht="20.25" customHeight="1" x14ac:dyDescent="0.2">
      <c r="E179" s="425"/>
      <c r="F179" s="425"/>
      <c r="G179" s="425"/>
      <c r="H179" s="425"/>
      <c r="I179" s="425"/>
      <c r="J179" s="425"/>
      <c r="K179" s="425"/>
      <c r="L179" s="425"/>
      <c r="M179" s="425"/>
    </row>
    <row r="180" spans="5:13" ht="20.25" customHeight="1" x14ac:dyDescent="0.2">
      <c r="E180" s="425"/>
      <c r="F180" s="425"/>
      <c r="G180" s="425"/>
      <c r="H180" s="425"/>
      <c r="I180" s="425"/>
      <c r="J180" s="425"/>
      <c r="K180" s="425"/>
      <c r="L180" s="425"/>
      <c r="M180" s="425"/>
    </row>
    <row r="181" spans="5:13" ht="20.25" customHeight="1" x14ac:dyDescent="0.2">
      <c r="E181" s="425"/>
      <c r="F181" s="425"/>
      <c r="G181" s="425"/>
      <c r="H181" s="425"/>
      <c r="I181" s="425"/>
      <c r="J181" s="425"/>
      <c r="K181" s="425"/>
      <c r="L181" s="425"/>
      <c r="M181" s="425"/>
    </row>
    <row r="182" spans="5:13" ht="20.25" customHeight="1" x14ac:dyDescent="0.2">
      <c r="E182" s="425"/>
      <c r="F182" s="425"/>
      <c r="G182" s="425"/>
      <c r="H182" s="425"/>
      <c r="I182" s="425"/>
      <c r="J182" s="425"/>
      <c r="K182" s="425"/>
      <c r="L182" s="425"/>
      <c r="M182" s="425"/>
    </row>
    <row r="183" spans="5:13" ht="20.25" customHeight="1" x14ac:dyDescent="0.2">
      <c r="E183" s="425"/>
      <c r="F183" s="425"/>
      <c r="G183" s="425"/>
      <c r="H183" s="425"/>
      <c r="I183" s="425"/>
      <c r="J183" s="425"/>
      <c r="K183" s="425"/>
      <c r="L183" s="425"/>
      <c r="M183" s="425"/>
    </row>
    <row r="184" spans="5:13" ht="20.25" customHeight="1" x14ac:dyDescent="0.2">
      <c r="E184" s="425"/>
      <c r="F184" s="425"/>
      <c r="G184" s="425"/>
      <c r="H184" s="425"/>
      <c r="I184" s="425"/>
      <c r="J184" s="425"/>
      <c r="K184" s="425"/>
      <c r="L184" s="425"/>
      <c r="M184" s="425"/>
    </row>
    <row r="185" spans="5:13" ht="20.25" customHeight="1" x14ac:dyDescent="0.2">
      <c r="E185" s="425"/>
      <c r="F185" s="425"/>
      <c r="G185" s="425"/>
      <c r="H185" s="425"/>
      <c r="I185" s="425"/>
      <c r="J185" s="425"/>
      <c r="K185" s="425"/>
      <c r="L185" s="425"/>
      <c r="M185" s="425"/>
    </row>
    <row r="186" spans="5:13" ht="20.25" customHeight="1" x14ac:dyDescent="0.2">
      <c r="E186" s="425"/>
      <c r="F186" s="425"/>
      <c r="G186" s="425"/>
      <c r="H186" s="425"/>
      <c r="I186" s="425"/>
      <c r="J186" s="425"/>
      <c r="K186" s="425"/>
      <c r="L186" s="425"/>
      <c r="M186" s="425"/>
    </row>
    <row r="187" spans="5:13" ht="20.25" customHeight="1" x14ac:dyDescent="0.2">
      <c r="E187" s="425"/>
      <c r="F187" s="425"/>
      <c r="G187" s="425"/>
      <c r="H187" s="425"/>
      <c r="I187" s="425"/>
      <c r="J187" s="425"/>
      <c r="K187" s="425"/>
      <c r="L187" s="425"/>
      <c r="M187" s="425"/>
    </row>
    <row r="188" spans="5:13" ht="20.25" customHeight="1" x14ac:dyDescent="0.2">
      <c r="E188" s="425"/>
      <c r="F188" s="425"/>
      <c r="G188" s="425"/>
      <c r="H188" s="425"/>
      <c r="I188" s="425"/>
      <c r="J188" s="425"/>
      <c r="K188" s="425"/>
      <c r="L188" s="425"/>
      <c r="M188" s="425"/>
    </row>
    <row r="189" spans="5:13" ht="20.25" customHeight="1" x14ac:dyDescent="0.2">
      <c r="E189" s="425"/>
      <c r="F189" s="425"/>
      <c r="G189" s="425"/>
      <c r="H189" s="425"/>
      <c r="I189" s="425"/>
      <c r="J189" s="425"/>
      <c r="K189" s="425"/>
      <c r="L189" s="425"/>
      <c r="M189" s="425"/>
    </row>
    <row r="190" spans="5:13" ht="32.25" customHeight="1" x14ac:dyDescent="0.2">
      <c r="E190" s="425"/>
      <c r="F190" s="425"/>
      <c r="G190" s="425"/>
      <c r="H190" s="425"/>
      <c r="I190" s="425"/>
      <c r="J190" s="425"/>
      <c r="K190" s="425"/>
      <c r="L190" s="425"/>
      <c r="M190" s="425"/>
    </row>
    <row r="191" spans="5:13" ht="28.5" customHeight="1" x14ac:dyDescent="0.2">
      <c r="E191" s="425"/>
      <c r="F191" s="425"/>
      <c r="G191" s="425"/>
      <c r="H191" s="425"/>
      <c r="I191" s="425"/>
      <c r="J191" s="425"/>
      <c r="K191" s="425"/>
      <c r="L191" s="425"/>
      <c r="M191" s="425"/>
    </row>
    <row r="192" spans="5:13" ht="20.25" customHeight="1" x14ac:dyDescent="0.2">
      <c r="E192" s="425"/>
      <c r="F192" s="425"/>
      <c r="G192" s="425"/>
      <c r="H192" s="425"/>
      <c r="I192" s="425"/>
      <c r="J192" s="425"/>
      <c r="K192" s="425"/>
      <c r="L192" s="425"/>
      <c r="M192" s="425"/>
    </row>
    <row r="193" spans="5:13" ht="20.25" customHeight="1" x14ac:dyDescent="0.2">
      <c r="E193" s="425"/>
      <c r="F193" s="425"/>
      <c r="G193" s="425"/>
      <c r="H193" s="425"/>
      <c r="I193" s="425"/>
      <c r="J193" s="425"/>
      <c r="K193" s="425"/>
      <c r="L193" s="425"/>
      <c r="M193" s="425"/>
    </row>
    <row r="194" spans="5:13" ht="20.25" customHeight="1" x14ac:dyDescent="0.2">
      <c r="E194" s="425"/>
      <c r="F194" s="425"/>
      <c r="G194" s="425"/>
      <c r="H194" s="425"/>
      <c r="I194" s="425"/>
      <c r="J194" s="425"/>
      <c r="K194" s="425"/>
      <c r="L194" s="425"/>
      <c r="M194" s="425"/>
    </row>
    <row r="195" spans="5:13" ht="20.25" customHeight="1" x14ac:dyDescent="0.2">
      <c r="E195" s="425"/>
      <c r="F195" s="425"/>
      <c r="G195" s="425"/>
      <c r="H195" s="425"/>
      <c r="I195" s="425"/>
      <c r="J195" s="425"/>
      <c r="K195" s="425"/>
      <c r="L195" s="425"/>
      <c r="M195" s="425"/>
    </row>
    <row r="196" spans="5:13" ht="20.25" customHeight="1" x14ac:dyDescent="0.2">
      <c r="E196" s="425"/>
      <c r="F196" s="425"/>
      <c r="G196" s="425"/>
      <c r="H196" s="425"/>
      <c r="I196" s="425"/>
      <c r="J196" s="425"/>
      <c r="K196" s="425"/>
      <c r="L196" s="425"/>
      <c r="M196" s="425"/>
    </row>
    <row r="197" spans="5:13" ht="20.25" customHeight="1" x14ac:dyDescent="0.2">
      <c r="E197" s="425"/>
      <c r="F197" s="425"/>
      <c r="G197" s="425"/>
      <c r="H197" s="425"/>
      <c r="I197" s="425"/>
      <c r="J197" s="425"/>
      <c r="K197" s="425"/>
      <c r="L197" s="425"/>
      <c r="M197" s="425"/>
    </row>
    <row r="198" spans="5:13" ht="20.25" customHeight="1" x14ac:dyDescent="0.2">
      <c r="E198" s="425"/>
      <c r="F198" s="425"/>
      <c r="G198" s="425"/>
      <c r="H198" s="425"/>
      <c r="I198" s="425"/>
      <c r="J198" s="425"/>
      <c r="K198" s="425"/>
      <c r="L198" s="425"/>
      <c r="M198" s="425"/>
    </row>
    <row r="199" spans="5:13" ht="20.25" customHeight="1" x14ac:dyDescent="0.2">
      <c r="E199" s="425"/>
      <c r="F199" s="425"/>
      <c r="G199" s="425"/>
      <c r="H199" s="425"/>
      <c r="I199" s="425"/>
      <c r="J199" s="425"/>
      <c r="K199" s="425"/>
      <c r="L199" s="425"/>
      <c r="M199" s="425"/>
    </row>
    <row r="200" spans="5:13" ht="20.25" customHeight="1" x14ac:dyDescent="0.2">
      <c r="E200" s="425"/>
      <c r="F200" s="425"/>
      <c r="G200" s="425"/>
      <c r="H200" s="425"/>
      <c r="I200" s="425"/>
      <c r="J200" s="425"/>
      <c r="K200" s="425"/>
      <c r="L200" s="425"/>
      <c r="M200" s="425"/>
    </row>
    <row r="201" spans="5:13" ht="20.25" customHeight="1" x14ac:dyDescent="0.2">
      <c r="E201" s="425"/>
      <c r="F201" s="425"/>
      <c r="G201" s="425"/>
      <c r="H201" s="425"/>
      <c r="I201" s="425"/>
      <c r="J201" s="425"/>
      <c r="K201" s="425"/>
      <c r="L201" s="425"/>
      <c r="M201" s="425"/>
    </row>
    <row r="202" spans="5:13" ht="20.25" customHeight="1" x14ac:dyDescent="0.2">
      <c r="E202" s="425"/>
      <c r="F202" s="425"/>
      <c r="G202" s="425"/>
      <c r="H202" s="425"/>
      <c r="I202" s="425"/>
      <c r="J202" s="425"/>
      <c r="K202" s="425"/>
      <c r="L202" s="425"/>
      <c r="M202" s="425"/>
    </row>
    <row r="203" spans="5:13" ht="20.25" customHeight="1" x14ac:dyDescent="0.2">
      <c r="E203" s="425"/>
      <c r="F203" s="425"/>
      <c r="G203" s="425"/>
      <c r="H203" s="425"/>
      <c r="I203" s="425"/>
      <c r="J203" s="425"/>
      <c r="K203" s="425"/>
      <c r="L203" s="425"/>
      <c r="M203" s="425"/>
    </row>
    <row r="204" spans="5:13" x14ac:dyDescent="0.2">
      <c r="E204" s="425"/>
      <c r="F204" s="425"/>
      <c r="G204" s="425"/>
      <c r="H204" s="425"/>
      <c r="I204" s="425"/>
      <c r="J204" s="425"/>
      <c r="K204" s="425"/>
      <c r="L204" s="425"/>
      <c r="M204" s="425"/>
    </row>
    <row r="205" spans="5:13" ht="12.75" customHeight="1" x14ac:dyDescent="0.2">
      <c r="E205" s="425"/>
      <c r="F205" s="425"/>
      <c r="G205" s="425"/>
      <c r="H205" s="425"/>
      <c r="I205" s="425"/>
      <c r="J205" s="425"/>
      <c r="K205" s="425"/>
      <c r="L205" s="425"/>
      <c r="M205" s="425"/>
    </row>
    <row r="206" spans="5:13" x14ac:dyDescent="0.2">
      <c r="E206" s="425"/>
      <c r="F206" s="425"/>
      <c r="G206" s="425"/>
      <c r="H206" s="425"/>
      <c r="I206" s="425"/>
      <c r="J206" s="425"/>
      <c r="K206" s="425"/>
      <c r="L206" s="425"/>
      <c r="M206" s="425"/>
    </row>
    <row r="207" spans="5:13" x14ac:dyDescent="0.2">
      <c r="E207" s="425"/>
      <c r="F207" s="425"/>
      <c r="G207" s="425"/>
      <c r="H207" s="425"/>
      <c r="I207" s="425"/>
      <c r="J207" s="425"/>
      <c r="K207" s="425"/>
      <c r="L207" s="425"/>
      <c r="M207" s="425"/>
    </row>
    <row r="208" spans="5:13" ht="12.75" customHeight="1" x14ac:dyDescent="0.2">
      <c r="E208" s="425"/>
      <c r="F208" s="425"/>
      <c r="G208" s="425"/>
      <c r="H208" s="425"/>
      <c r="I208" s="425"/>
      <c r="J208" s="425"/>
      <c r="K208" s="425"/>
      <c r="L208" s="425"/>
      <c r="M208" s="425"/>
    </row>
    <row r="209" spans="5:13" x14ac:dyDescent="0.2">
      <c r="E209" s="425"/>
      <c r="F209" s="425"/>
      <c r="G209" s="425"/>
      <c r="H209" s="425"/>
      <c r="I209" s="425"/>
      <c r="J209" s="425"/>
      <c r="K209" s="425"/>
      <c r="L209" s="425"/>
      <c r="M209" s="425"/>
    </row>
    <row r="210" spans="5:13" x14ac:dyDescent="0.2">
      <c r="E210" s="425"/>
      <c r="F210" s="425"/>
      <c r="G210" s="425"/>
      <c r="H210" s="425"/>
      <c r="I210" s="425"/>
      <c r="J210" s="425"/>
      <c r="K210" s="425"/>
      <c r="L210" s="425"/>
      <c r="M210" s="425"/>
    </row>
    <row r="211" spans="5:13" x14ac:dyDescent="0.2">
      <c r="E211" s="425"/>
      <c r="F211" s="425"/>
      <c r="G211" s="425"/>
      <c r="H211" s="425"/>
      <c r="I211" s="425"/>
      <c r="J211" s="425"/>
      <c r="K211" s="425"/>
      <c r="L211" s="425"/>
      <c r="M211" s="425"/>
    </row>
    <row r="212" spans="5:13" x14ac:dyDescent="0.2">
      <c r="E212" s="425"/>
      <c r="F212" s="425"/>
      <c r="G212" s="425"/>
      <c r="H212" s="425"/>
      <c r="I212" s="425"/>
      <c r="J212" s="425"/>
      <c r="K212" s="425"/>
      <c r="L212" s="425"/>
      <c r="M212" s="425"/>
    </row>
    <row r="213" spans="5:13" x14ac:dyDescent="0.2">
      <c r="E213" s="425"/>
      <c r="F213" s="425"/>
      <c r="G213" s="425"/>
      <c r="H213" s="425"/>
      <c r="I213" s="425"/>
      <c r="J213" s="425"/>
      <c r="K213" s="425"/>
      <c r="L213" s="425"/>
      <c r="M213" s="425"/>
    </row>
    <row r="214" spans="5:13" x14ac:dyDescent="0.2">
      <c r="E214" s="425"/>
      <c r="F214" s="425"/>
      <c r="G214" s="425"/>
      <c r="H214" s="425"/>
      <c r="I214" s="425"/>
      <c r="J214" s="425"/>
      <c r="K214" s="425"/>
      <c r="L214" s="425"/>
      <c r="M214" s="425"/>
    </row>
    <row r="215" spans="5:13" x14ac:dyDescent="0.2">
      <c r="E215" s="425"/>
      <c r="F215" s="425"/>
      <c r="G215" s="425"/>
      <c r="H215" s="425"/>
      <c r="I215" s="425"/>
      <c r="J215" s="425"/>
      <c r="K215" s="425"/>
      <c r="L215" s="425"/>
      <c r="M215" s="425"/>
    </row>
    <row r="216" spans="5:13" x14ac:dyDescent="0.2">
      <c r="E216" s="425"/>
      <c r="F216" s="425"/>
      <c r="G216" s="425"/>
      <c r="H216" s="425"/>
      <c r="I216" s="425"/>
      <c r="J216" s="425"/>
      <c r="K216" s="425"/>
      <c r="L216" s="425"/>
      <c r="M216" s="425"/>
    </row>
    <row r="217" spans="5:13" x14ac:dyDescent="0.2">
      <c r="E217" s="425"/>
      <c r="F217" s="425"/>
      <c r="G217" s="425"/>
      <c r="H217" s="425"/>
      <c r="I217" s="425"/>
      <c r="J217" s="425"/>
      <c r="K217" s="425"/>
      <c r="L217" s="425"/>
      <c r="M217" s="425"/>
    </row>
    <row r="218" spans="5:13" x14ac:dyDescent="0.2">
      <c r="E218" s="425"/>
      <c r="F218" s="425"/>
      <c r="G218" s="425"/>
      <c r="H218" s="425"/>
      <c r="I218" s="425"/>
      <c r="J218" s="425"/>
      <c r="K218" s="425"/>
      <c r="L218" s="425"/>
      <c r="M218" s="425"/>
    </row>
    <row r="219" spans="5:13" x14ac:dyDescent="0.2">
      <c r="E219" s="425"/>
      <c r="F219" s="425"/>
      <c r="G219" s="425"/>
      <c r="H219" s="425"/>
      <c r="I219" s="425"/>
      <c r="J219" s="425"/>
      <c r="K219" s="425"/>
      <c r="L219" s="425"/>
      <c r="M219" s="425"/>
    </row>
    <row r="220" spans="5:13" x14ac:dyDescent="0.2">
      <c r="E220" s="425"/>
      <c r="F220" s="425"/>
      <c r="G220" s="425"/>
      <c r="H220" s="425"/>
      <c r="I220" s="425"/>
      <c r="J220" s="425"/>
      <c r="K220" s="425"/>
      <c r="L220" s="425"/>
      <c r="M220" s="425"/>
    </row>
    <row r="221" spans="5:13" x14ac:dyDescent="0.2">
      <c r="E221" s="425"/>
      <c r="F221" s="425"/>
      <c r="G221" s="425"/>
      <c r="H221" s="425"/>
      <c r="I221" s="425"/>
      <c r="J221" s="425"/>
      <c r="K221" s="425"/>
      <c r="L221" s="425"/>
      <c r="M221" s="425"/>
    </row>
    <row r="222" spans="5:13" x14ac:dyDescent="0.2">
      <c r="E222" s="425"/>
      <c r="F222" s="425"/>
      <c r="G222" s="425"/>
      <c r="H222" s="425"/>
      <c r="I222" s="425"/>
      <c r="J222" s="425"/>
      <c r="K222" s="425"/>
      <c r="L222" s="425"/>
      <c r="M222" s="425"/>
    </row>
    <row r="223" spans="5:13" x14ac:dyDescent="0.2">
      <c r="E223" s="425"/>
      <c r="F223" s="425"/>
      <c r="G223" s="425"/>
      <c r="H223" s="425"/>
      <c r="I223" s="425"/>
      <c r="J223" s="425"/>
      <c r="K223" s="425"/>
      <c r="L223" s="425"/>
      <c r="M223" s="425"/>
    </row>
    <row r="224" spans="5:13" x14ac:dyDescent="0.2">
      <c r="E224" s="425"/>
      <c r="F224" s="425"/>
      <c r="G224" s="425"/>
      <c r="H224" s="425"/>
      <c r="I224" s="425"/>
      <c r="J224" s="425"/>
      <c r="K224" s="425"/>
      <c r="L224" s="425"/>
      <c r="M224" s="425"/>
    </row>
    <row r="225" spans="5:13" x14ac:dyDescent="0.2">
      <c r="E225" s="425"/>
      <c r="F225" s="425"/>
      <c r="G225" s="425"/>
      <c r="H225" s="425"/>
      <c r="I225" s="425"/>
      <c r="J225" s="425"/>
      <c r="K225" s="425"/>
      <c r="L225" s="425"/>
      <c r="M225" s="425"/>
    </row>
    <row r="226" spans="5:13" x14ac:dyDescent="0.2">
      <c r="E226" s="425"/>
      <c r="F226" s="425"/>
      <c r="G226" s="425"/>
      <c r="H226" s="425"/>
      <c r="I226" s="425"/>
      <c r="J226" s="425"/>
      <c r="K226" s="425"/>
      <c r="L226" s="425"/>
      <c r="M226" s="425"/>
    </row>
    <row r="227" spans="5:13" x14ac:dyDescent="0.2">
      <c r="E227" s="425"/>
      <c r="F227" s="425"/>
      <c r="G227" s="425"/>
      <c r="H227" s="425"/>
      <c r="I227" s="425"/>
      <c r="J227" s="425"/>
      <c r="K227" s="425"/>
      <c r="L227" s="425"/>
      <c r="M227" s="425"/>
    </row>
    <row r="228" spans="5:13" x14ac:dyDescent="0.2">
      <c r="E228" s="425"/>
      <c r="F228" s="425"/>
      <c r="G228" s="425"/>
      <c r="H228" s="425"/>
      <c r="I228" s="425"/>
      <c r="J228" s="425"/>
      <c r="K228" s="425"/>
      <c r="L228" s="425"/>
      <c r="M228" s="425"/>
    </row>
    <row r="229" spans="5:13" x14ac:dyDescent="0.2">
      <c r="E229" s="425"/>
      <c r="F229" s="425"/>
      <c r="G229" s="425"/>
      <c r="H229" s="425"/>
      <c r="I229" s="425"/>
      <c r="J229" s="425"/>
      <c r="K229" s="425"/>
      <c r="L229" s="425"/>
      <c r="M229" s="425"/>
    </row>
    <row r="230" spans="5:13" x14ac:dyDescent="0.2">
      <c r="E230" s="425"/>
      <c r="F230" s="425"/>
      <c r="G230" s="425"/>
      <c r="H230" s="425"/>
      <c r="I230" s="425"/>
      <c r="J230" s="425"/>
      <c r="K230" s="425"/>
      <c r="L230" s="425"/>
      <c r="M230" s="425"/>
    </row>
    <row r="231" spans="5:13" x14ac:dyDescent="0.2">
      <c r="E231" s="425"/>
      <c r="F231" s="425"/>
      <c r="G231" s="425"/>
      <c r="H231" s="425"/>
      <c r="I231" s="425"/>
      <c r="J231" s="425"/>
      <c r="K231" s="425"/>
      <c r="L231" s="425"/>
      <c r="M231" s="425"/>
    </row>
    <row r="232" spans="5:13" x14ac:dyDescent="0.2">
      <c r="E232" s="425"/>
      <c r="F232" s="425"/>
      <c r="G232" s="425"/>
      <c r="H232" s="425"/>
      <c r="I232" s="425"/>
      <c r="J232" s="425"/>
      <c r="K232" s="425"/>
      <c r="L232" s="425"/>
      <c r="M232" s="425"/>
    </row>
    <row r="233" spans="5:13" ht="18" customHeight="1" x14ac:dyDescent="0.2">
      <c r="E233" s="425"/>
      <c r="F233" s="425"/>
      <c r="G233" s="425"/>
      <c r="H233" s="425"/>
      <c r="I233" s="425"/>
      <c r="J233" s="425"/>
      <c r="K233" s="425"/>
      <c r="L233" s="425"/>
      <c r="M233" s="425"/>
    </row>
    <row r="234" spans="5:13" ht="18" customHeight="1" x14ac:dyDescent="0.2">
      <c r="E234" s="425"/>
      <c r="F234" s="425"/>
      <c r="G234" s="425"/>
      <c r="H234" s="425"/>
      <c r="I234" s="425"/>
      <c r="J234" s="425"/>
      <c r="K234" s="425"/>
      <c r="L234" s="425"/>
      <c r="M234" s="425"/>
    </row>
    <row r="235" spans="5:13" ht="18" customHeight="1" x14ac:dyDescent="0.2">
      <c r="E235" s="425"/>
      <c r="F235" s="425"/>
      <c r="G235" s="425"/>
      <c r="H235" s="425"/>
      <c r="I235" s="425"/>
      <c r="J235" s="425"/>
      <c r="K235" s="425"/>
      <c r="L235" s="425"/>
      <c r="M235" s="425"/>
    </row>
    <row r="236" spans="5:13" ht="18" customHeight="1" x14ac:dyDescent="0.2">
      <c r="E236" s="425"/>
      <c r="F236" s="425"/>
      <c r="G236" s="425"/>
      <c r="H236" s="425"/>
      <c r="I236" s="425"/>
      <c r="J236" s="425"/>
      <c r="K236" s="425"/>
      <c r="L236" s="425"/>
      <c r="M236" s="425"/>
    </row>
    <row r="237" spans="5:13" ht="18" customHeight="1" x14ac:dyDescent="0.2">
      <c r="E237" s="425"/>
      <c r="F237" s="425"/>
      <c r="G237" s="425"/>
      <c r="H237" s="425"/>
      <c r="I237" s="425"/>
      <c r="J237" s="425"/>
      <c r="K237" s="425"/>
      <c r="L237" s="425"/>
      <c r="M237" s="425"/>
    </row>
    <row r="238" spans="5:13" ht="18" customHeight="1" x14ac:dyDescent="0.2">
      <c r="E238" s="425"/>
      <c r="F238" s="425"/>
      <c r="G238" s="425"/>
      <c r="H238" s="425"/>
      <c r="I238" s="425"/>
      <c r="J238" s="425"/>
      <c r="K238" s="425"/>
      <c r="L238" s="425"/>
      <c r="M238" s="425"/>
    </row>
    <row r="239" spans="5:13" ht="27.75" customHeight="1" x14ac:dyDescent="0.2">
      <c r="E239" s="425"/>
      <c r="F239" s="425"/>
      <c r="G239" s="425"/>
      <c r="H239" s="425"/>
      <c r="I239" s="425"/>
      <c r="J239" s="425"/>
      <c r="K239" s="425"/>
      <c r="L239" s="425"/>
      <c r="M239" s="425"/>
    </row>
    <row r="240" spans="5:13" ht="27.75" customHeight="1" x14ac:dyDescent="0.2">
      <c r="E240" s="425"/>
      <c r="F240" s="425"/>
      <c r="G240" s="425"/>
      <c r="H240" s="425"/>
      <c r="I240" s="425"/>
      <c r="J240" s="425"/>
      <c r="K240" s="425"/>
      <c r="L240" s="425"/>
      <c r="M240" s="425"/>
    </row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24.75" customHeight="1" x14ac:dyDescent="0.2"/>
    <row r="257" ht="30.75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2" ht="12.75" customHeight="1" x14ac:dyDescent="0.2"/>
    <row r="274" ht="12.75" customHeight="1" x14ac:dyDescent="0.2"/>
    <row r="275" ht="12.75" customHeight="1" x14ac:dyDescent="0.2"/>
    <row r="298" ht="21" customHeight="1" x14ac:dyDescent="0.2"/>
    <row r="299" ht="21" customHeight="1" x14ac:dyDescent="0.2"/>
    <row r="300" ht="21" customHeight="1" x14ac:dyDescent="0.2"/>
    <row r="301" ht="21" customHeight="1" x14ac:dyDescent="0.2"/>
    <row r="303" ht="22.5" customHeight="1" x14ac:dyDescent="0.2"/>
    <row r="304" ht="22.5" customHeight="1" x14ac:dyDescent="0.2"/>
    <row r="305" ht="29.2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2.5" customHeight="1" x14ac:dyDescent="0.2"/>
    <row r="319" ht="22.5" customHeight="1" x14ac:dyDescent="0.2"/>
    <row r="320" ht="22.5" customHeight="1" x14ac:dyDescent="0.2"/>
    <row r="321" ht="24.75" customHeight="1" x14ac:dyDescent="0.2"/>
    <row r="322" ht="26.2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6" ht="12.75" customHeight="1" x14ac:dyDescent="0.2"/>
    <row r="344" ht="12.75" customHeight="1" x14ac:dyDescent="0.2"/>
    <row r="362" ht="18" customHeight="1" x14ac:dyDescent="0.2"/>
    <row r="363" ht="18.75" customHeight="1" x14ac:dyDescent="0.2"/>
    <row r="364" ht="19.5" customHeight="1" x14ac:dyDescent="0.2"/>
    <row r="365" ht="18.75" customHeight="1" x14ac:dyDescent="0.2"/>
    <row r="367" ht="18.75" customHeight="1" x14ac:dyDescent="0.2"/>
    <row r="368" ht="17.25" customHeight="1" x14ac:dyDescent="0.2"/>
    <row r="369" ht="30.75" customHeight="1" x14ac:dyDescent="0.2"/>
    <row r="370" ht="17.25" customHeight="1" x14ac:dyDescent="0.2"/>
    <row r="371" ht="19.5" customHeight="1" x14ac:dyDescent="0.2"/>
    <row r="372" ht="20.25" customHeight="1" x14ac:dyDescent="0.2"/>
    <row r="373" ht="19.5" customHeight="1" x14ac:dyDescent="0.2"/>
    <row r="374" ht="18.75" customHeight="1" x14ac:dyDescent="0.2"/>
    <row r="375" ht="19.5" customHeight="1" x14ac:dyDescent="0.2"/>
    <row r="376" ht="18" customHeight="1" x14ac:dyDescent="0.2"/>
    <row r="377" ht="19.5" customHeight="1" x14ac:dyDescent="0.2"/>
    <row r="378" ht="19.5" customHeight="1" x14ac:dyDescent="0.2"/>
    <row r="379" ht="19.5" customHeight="1" x14ac:dyDescent="0.2"/>
    <row r="380" ht="19.5" customHeight="1" x14ac:dyDescent="0.2"/>
    <row r="381" ht="21" customHeight="1" x14ac:dyDescent="0.2"/>
    <row r="382" ht="19.5" customHeight="1" x14ac:dyDescent="0.2"/>
    <row r="383" ht="21" customHeight="1" x14ac:dyDescent="0.2"/>
    <row r="384" ht="21" customHeight="1" x14ac:dyDescent="0.2"/>
    <row r="385" ht="32.2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397" ht="19.5" customHeight="1" x14ac:dyDescent="0.2"/>
    <row r="398" ht="19.5" customHeight="1" x14ac:dyDescent="0.2"/>
    <row r="399" ht="19.5" customHeight="1" x14ac:dyDescent="0.2"/>
    <row r="408" ht="12.75" customHeight="1" x14ac:dyDescent="0.2"/>
    <row r="495" ht="21" customHeight="1" x14ac:dyDescent="0.2"/>
    <row r="516" spans="6:8" x14ac:dyDescent="0.2">
      <c r="H516"/>
    </row>
    <row r="517" spans="6:8" x14ac:dyDescent="0.2">
      <c r="H517"/>
    </row>
    <row r="518" spans="6:8" x14ac:dyDescent="0.2">
      <c r="H518"/>
    </row>
    <row r="519" spans="6:8" x14ac:dyDescent="0.2">
      <c r="H519"/>
    </row>
    <row r="520" spans="6:8" x14ac:dyDescent="0.2">
      <c r="H520"/>
    </row>
    <row r="521" spans="6:8" x14ac:dyDescent="0.2">
      <c r="H521"/>
    </row>
    <row r="526" spans="6:8" x14ac:dyDescent="0.2">
      <c r="F526" s="327" t="e">
        <f>#REF!</f>
        <v>#REF!</v>
      </c>
      <c r="H526" s="311" t="s">
        <v>98</v>
      </c>
    </row>
    <row r="527" spans="6:8" x14ac:dyDescent="0.2">
      <c r="H527" s="320" t="s">
        <v>134</v>
      </c>
    </row>
    <row r="528" spans="6:8" x14ac:dyDescent="0.2">
      <c r="H528" s="320" t="s">
        <v>135</v>
      </c>
    </row>
    <row r="529" spans="5:8" x14ac:dyDescent="0.2">
      <c r="H529" s="320" t="s">
        <v>136</v>
      </c>
    </row>
    <row r="530" spans="5:8" x14ac:dyDescent="0.2">
      <c r="H530" s="320" t="s">
        <v>137</v>
      </c>
    </row>
    <row r="531" spans="5:8" x14ac:dyDescent="0.2">
      <c r="H531" s="320" t="s">
        <v>138</v>
      </c>
    </row>
    <row r="532" spans="5:8" x14ac:dyDescent="0.2">
      <c r="H532" s="320" t="s">
        <v>139</v>
      </c>
    </row>
    <row r="533" spans="5:8" x14ac:dyDescent="0.2">
      <c r="H533" s="320" t="s">
        <v>140</v>
      </c>
    </row>
    <row r="534" spans="5:8" x14ac:dyDescent="0.2">
      <c r="H534" s="320" t="s">
        <v>141</v>
      </c>
    </row>
    <row r="537" spans="5:8" x14ac:dyDescent="0.2">
      <c r="E537" s="329"/>
    </row>
    <row r="678" spans="15:24" ht="12.75" customHeight="1" x14ac:dyDescent="0.2">
      <c r="P678" s="502"/>
      <c r="Q678" s="325"/>
      <c r="R678" s="325"/>
      <c r="S678" s="326"/>
      <c r="T678" s="326"/>
      <c r="U678" s="326"/>
      <c r="V678" s="315"/>
      <c r="W678" s="326"/>
      <c r="X678" s="326"/>
    </row>
    <row r="681" spans="15:24" x14ac:dyDescent="0.2">
      <c r="Q681" s="322"/>
      <c r="R681" s="322"/>
      <c r="S681" s="322"/>
      <c r="T681" s="322"/>
      <c r="U681" s="322"/>
      <c r="V681" s="322"/>
      <c r="W681" s="322"/>
      <c r="X681" s="322"/>
    </row>
    <row r="682" spans="15:24" x14ac:dyDescent="0.2">
      <c r="O682"/>
      <c r="P682" s="316"/>
      <c r="Q682" s="501"/>
      <c r="R682" s="321"/>
      <c r="S682" s="323"/>
      <c r="T682" s="324"/>
      <c r="U682" s="321"/>
      <c r="V682" s="324"/>
      <c r="W682" s="324"/>
      <c r="X682" s="324"/>
    </row>
    <row r="683" spans="15:24" x14ac:dyDescent="0.2">
      <c r="O683"/>
      <c r="P683" s="497"/>
      <c r="Q683" s="501"/>
      <c r="R683" s="502"/>
      <c r="S683" s="502"/>
      <c r="T683" s="502"/>
      <c r="U683" s="502"/>
      <c r="V683" s="319"/>
      <c r="W683" s="319"/>
      <c r="X683" s="319"/>
    </row>
    <row r="684" spans="15:24" x14ac:dyDescent="0.2">
      <c r="O684"/>
      <c r="Q684" s="501"/>
      <c r="R684" s="502"/>
      <c r="S684" s="501" t="s">
        <v>142</v>
      </c>
      <c r="T684"/>
      <c r="U684" s="502"/>
      <c r="V684" s="319"/>
      <c r="W684" s="319"/>
      <c r="X684" s="319"/>
    </row>
    <row r="685" spans="15:24" x14ac:dyDescent="0.2">
      <c r="O685"/>
      <c r="P685" s="317"/>
      <c r="Q685" s="316"/>
      <c r="R685" s="502"/>
      <c r="S685" s="502"/>
      <c r="T685" s="502"/>
      <c r="U685" s="502"/>
      <c r="V685" s="502"/>
      <c r="W685" s="502"/>
      <c r="X685" s="502"/>
    </row>
    <row r="686" spans="15:24" x14ac:dyDescent="0.2">
      <c r="Q686" s="497"/>
      <c r="R686" s="497"/>
      <c r="S686" s="497"/>
      <c r="T686" s="497"/>
      <c r="U686" s="497"/>
      <c r="V686" s="314"/>
      <c r="W686" s="497"/>
      <c r="X686" s="497"/>
    </row>
    <row r="687" spans="15:24" x14ac:dyDescent="0.2">
      <c r="P687" s="314"/>
      <c r="Q687" s="500"/>
      <c r="R687" s="497"/>
      <c r="S687" s="497"/>
      <c r="T687" s="497"/>
      <c r="U687" s="497"/>
      <c r="V687" s="314"/>
      <c r="W687" s="497"/>
      <c r="X687" s="497"/>
    </row>
    <row r="688" spans="15:24" x14ac:dyDescent="0.2">
      <c r="R688" s="497"/>
      <c r="S688" s="497"/>
      <c r="T688" s="497"/>
      <c r="U688" s="502"/>
      <c r="V688" s="502"/>
      <c r="W688" s="497"/>
      <c r="X688" s="497"/>
    </row>
    <row r="689" spans="16:24" x14ac:dyDescent="0.2">
      <c r="P689" s="314"/>
      <c r="Q689" s="500" t="s">
        <v>124</v>
      </c>
      <c r="R689" s="497"/>
      <c r="S689" s="497"/>
      <c r="T689" s="497"/>
      <c r="U689" s="497"/>
      <c r="V689" s="314"/>
      <c r="W689" s="497"/>
      <c r="X689" s="497"/>
    </row>
    <row r="697" spans="16:24" x14ac:dyDescent="0.2">
      <c r="Q697" s="327" t="e">
        <f>SUM(#REF!)</f>
        <v>#REF!</v>
      </c>
      <c r="R697" s="328" t="s">
        <v>143</v>
      </c>
    </row>
    <row r="702" spans="16:24" x14ac:dyDescent="0.2">
      <c r="Q702" s="312"/>
    </row>
    <row r="709" spans="17:17" x14ac:dyDescent="0.2">
      <c r="Q709" s="312" t="e">
        <f>#REF!+#REF!</f>
        <v>#REF!</v>
      </c>
    </row>
    <row r="710" spans="17:17" x14ac:dyDescent="0.2">
      <c r="Q710" s="312" t="e">
        <f>#REF!+#REF!</f>
        <v>#REF!</v>
      </c>
    </row>
    <row r="711" spans="17:17" x14ac:dyDescent="0.2">
      <c r="Q711" s="312" t="e">
        <f>#REF!+#REF!</f>
        <v>#REF!</v>
      </c>
    </row>
    <row r="712" spans="17:17" x14ac:dyDescent="0.2">
      <c r="Q712" s="312" t="e">
        <f>#REF!+#REF!</f>
        <v>#REF!</v>
      </c>
    </row>
    <row r="713" spans="17:17" x14ac:dyDescent="0.2">
      <c r="Q713" s="312" t="e">
        <f>#REF!+#REF!</f>
        <v>#REF!</v>
      </c>
    </row>
    <row r="714" spans="17:17" x14ac:dyDescent="0.2">
      <c r="Q714" s="312" t="e">
        <f>#REF!+#REF!</f>
        <v>#REF!</v>
      </c>
    </row>
    <row r="719" spans="17:17" x14ac:dyDescent="0.2">
      <c r="Q719" s="327" t="e">
        <f>#REF!+#REF!</f>
        <v>#REF!</v>
      </c>
    </row>
    <row r="736" spans="15:15" x14ac:dyDescent="0.2">
      <c r="O736" s="329"/>
    </row>
    <row r="746" spans="15:15" x14ac:dyDescent="0.2">
      <c r="O746"/>
    </row>
    <row r="747" spans="15:15" x14ac:dyDescent="0.2">
      <c r="O747"/>
    </row>
    <row r="748" spans="15:15" x14ac:dyDescent="0.2">
      <c r="O748"/>
    </row>
    <row r="749" spans="15:15" x14ac:dyDescent="0.2">
      <c r="O749"/>
    </row>
  </sheetData>
  <mergeCells count="39">
    <mergeCell ref="J75:L75"/>
    <mergeCell ref="E76:F76"/>
    <mergeCell ref="G76:I76"/>
    <mergeCell ref="J76:L76"/>
    <mergeCell ref="E3:L3"/>
    <mergeCell ref="E4:L4"/>
    <mergeCell ref="E5:L5"/>
    <mergeCell ref="E6:L6"/>
    <mergeCell ref="E8:E9"/>
    <mergeCell ref="F8:F9"/>
    <mergeCell ref="G8:G9"/>
    <mergeCell ref="H8:J8"/>
    <mergeCell ref="K8:L8"/>
    <mergeCell ref="M76:N76"/>
    <mergeCell ref="E97:L97"/>
    <mergeCell ref="E80:F80"/>
    <mergeCell ref="G80:I80"/>
    <mergeCell ref="J80:L80"/>
    <mergeCell ref="M80:N80"/>
    <mergeCell ref="J81:L81"/>
    <mergeCell ref="M81:N81"/>
    <mergeCell ref="G83:H83"/>
    <mergeCell ref="I83:L83"/>
    <mergeCell ref="M83:N83"/>
    <mergeCell ref="E95:L95"/>
    <mergeCell ref="E96:L96"/>
    <mergeCell ref="E79:F79"/>
    <mergeCell ref="G79:I79"/>
    <mergeCell ref="J79:L79"/>
    <mergeCell ref="G149:H149"/>
    <mergeCell ref="I149:L149"/>
    <mergeCell ref="G150:H150"/>
    <mergeCell ref="I150:L150"/>
    <mergeCell ref="J141:L141"/>
    <mergeCell ref="G142:I142"/>
    <mergeCell ref="J142:L142"/>
    <mergeCell ref="J146:L146"/>
    <mergeCell ref="J147:L147"/>
    <mergeCell ref="J148:L148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  <rowBreaks count="1" manualBreakCount="1">
    <brk id="45" min="4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X746"/>
  <sheetViews>
    <sheetView view="pageBreakPreview" topLeftCell="G42" zoomScale="96" zoomScaleSheetLayoutView="96" workbookViewId="0">
      <selection activeCell="I66" sqref="I66"/>
    </sheetView>
  </sheetViews>
  <sheetFormatPr defaultColWidth="9.140625" defaultRowHeight="12.75" x14ac:dyDescent="0.2"/>
  <cols>
    <col min="1" max="1" width="1.85546875" style="535" hidden="1" customWidth="1"/>
    <col min="2" max="2" width="1.5703125" style="535" hidden="1" customWidth="1"/>
    <col min="3" max="4" width="5" style="535" hidden="1" customWidth="1"/>
    <col min="5" max="5" width="14.7109375" style="535" customWidth="1"/>
    <col min="6" max="6" width="68.28515625" style="535" customWidth="1"/>
    <col min="7" max="7" width="21.140625" style="535" customWidth="1"/>
    <col min="8" max="8" width="21" style="535" customWidth="1"/>
    <col min="9" max="9" width="21.140625" style="535" customWidth="1"/>
    <col min="10" max="10" width="19" style="535" customWidth="1"/>
    <col min="11" max="11" width="14.42578125" style="535" customWidth="1"/>
    <col min="12" max="12" width="18.140625" style="535" customWidth="1"/>
    <col min="13" max="13" width="17.7109375" style="535" customWidth="1"/>
    <col min="14" max="14" width="20.7109375" style="535" bestFit="1" customWidth="1"/>
    <col min="15" max="15" width="15" style="535" bestFit="1" customWidth="1"/>
    <col min="16" max="16" width="12.5703125" style="535" bestFit="1" customWidth="1"/>
    <col min="17" max="17" width="20.42578125" style="535" customWidth="1"/>
    <col min="18" max="19" width="9.140625" style="535"/>
    <col min="20" max="20" width="30.7109375" style="535" customWidth="1"/>
    <col min="21" max="16384" width="9.140625" style="535"/>
  </cols>
  <sheetData>
    <row r="2" spans="5:16" x14ac:dyDescent="0.2">
      <c r="P2" s="535" t="s">
        <v>276</v>
      </c>
    </row>
    <row r="3" spans="5:16" ht="15" x14ac:dyDescent="0.2">
      <c r="E3" s="853" t="s">
        <v>114</v>
      </c>
      <c r="F3" s="853"/>
      <c r="G3" s="853"/>
      <c r="H3" s="853"/>
      <c r="I3" s="853"/>
      <c r="J3" s="853"/>
      <c r="K3" s="853"/>
      <c r="L3" s="853"/>
      <c r="M3" s="536"/>
      <c r="N3" s="536"/>
    </row>
    <row r="4" spans="5:16" ht="15" x14ac:dyDescent="0.2">
      <c r="E4" s="853" t="s">
        <v>164</v>
      </c>
      <c r="F4" s="853"/>
      <c r="G4" s="853"/>
      <c r="H4" s="853"/>
      <c r="I4" s="853"/>
      <c r="J4" s="853"/>
      <c r="K4" s="853"/>
      <c r="L4" s="853"/>
      <c r="M4" s="536"/>
      <c r="N4" s="536"/>
    </row>
    <row r="5" spans="5:16" ht="15" x14ac:dyDescent="0.2">
      <c r="E5" s="853" t="s">
        <v>307</v>
      </c>
      <c r="F5" s="853"/>
      <c r="G5" s="853"/>
      <c r="H5" s="853"/>
      <c r="I5" s="853"/>
      <c r="J5" s="853"/>
      <c r="K5" s="853"/>
      <c r="L5" s="853"/>
      <c r="M5" s="536"/>
      <c r="N5" s="536"/>
    </row>
    <row r="6" spans="5:16" ht="13.5" thickBot="1" x14ac:dyDescent="0.25"/>
    <row r="7" spans="5:16" ht="78.75" customHeight="1" thickBot="1" x14ac:dyDescent="0.25">
      <c r="E7" s="537" t="s">
        <v>146</v>
      </c>
      <c r="F7" s="538" t="s">
        <v>0</v>
      </c>
      <c r="G7" s="539" t="s">
        <v>221</v>
      </c>
      <c r="H7" s="539" t="s">
        <v>219</v>
      </c>
      <c r="I7" s="539" t="s">
        <v>220</v>
      </c>
      <c r="J7" s="539" t="s">
        <v>113</v>
      </c>
      <c r="K7" s="539" t="s">
        <v>156</v>
      </c>
      <c r="L7" s="540" t="s">
        <v>144</v>
      </c>
    </row>
    <row r="8" spans="5:16" ht="18.75" customHeight="1" x14ac:dyDescent="0.2">
      <c r="E8" s="541" t="s">
        <v>158</v>
      </c>
      <c r="F8" s="542" t="s">
        <v>45</v>
      </c>
      <c r="G8" s="471">
        <f>G9+G10+G11</f>
        <v>75158838000</v>
      </c>
      <c r="H8" s="471">
        <f>H9+H11</f>
        <v>2563942307</v>
      </c>
      <c r="I8" s="471">
        <f t="shared" ref="I8:J8" si="0">I9+I11</f>
        <v>2563942307</v>
      </c>
      <c r="J8" s="471">
        <f t="shared" si="0"/>
        <v>4816548812</v>
      </c>
      <c r="K8" s="544">
        <f>J8/G8*100</f>
        <v>6.4084929200209295</v>
      </c>
      <c r="L8" s="545"/>
      <c r="N8" s="546"/>
    </row>
    <row r="9" spans="5:16" ht="18.75" customHeight="1" x14ac:dyDescent="0.2">
      <c r="E9" s="541" t="s">
        <v>168</v>
      </c>
      <c r="F9" s="547" t="s">
        <v>26</v>
      </c>
      <c r="G9" s="472">
        <f>$G$13</f>
        <v>74320354000</v>
      </c>
      <c r="H9" s="472">
        <f>H13</f>
        <v>2533723125</v>
      </c>
      <c r="I9" s="472">
        <f t="shared" ref="I9:J9" si="1">I13</f>
        <v>2533723125</v>
      </c>
      <c r="J9" s="472">
        <f t="shared" si="1"/>
        <v>4748013860</v>
      </c>
      <c r="K9" s="549">
        <f>J9/G9*100</f>
        <v>6.388578100690963</v>
      </c>
      <c r="L9" s="550"/>
      <c r="M9" s="551"/>
      <c r="N9" s="552"/>
    </row>
    <row r="10" spans="5:16" ht="18.75" customHeight="1" x14ac:dyDescent="0.2">
      <c r="E10" s="541" t="s">
        <v>169</v>
      </c>
      <c r="F10" s="547" t="s">
        <v>27</v>
      </c>
      <c r="G10" s="472">
        <f>$G$60</f>
        <v>538484000</v>
      </c>
      <c r="H10" s="472">
        <f>H60</f>
        <v>0</v>
      </c>
      <c r="I10" s="472">
        <f t="shared" ref="I10:J10" si="2">I60</f>
        <v>0</v>
      </c>
      <c r="J10" s="472">
        <f t="shared" si="2"/>
        <v>0</v>
      </c>
      <c r="K10" s="549">
        <f>J10/G10*100</f>
        <v>0</v>
      </c>
      <c r="L10" s="550"/>
      <c r="N10" s="546"/>
    </row>
    <row r="11" spans="5:16" ht="18.75" customHeight="1" x14ac:dyDescent="0.2">
      <c r="E11" s="541" t="str">
        <f>E64</f>
        <v>4.1.04</v>
      </c>
      <c r="F11" s="547" t="s">
        <v>129</v>
      </c>
      <c r="G11" s="472">
        <f>G64</f>
        <v>300000000</v>
      </c>
      <c r="H11" s="472">
        <f>H64</f>
        <v>30219182</v>
      </c>
      <c r="I11" s="472">
        <f t="shared" ref="I11:J11" si="3">I64</f>
        <v>30219182</v>
      </c>
      <c r="J11" s="472">
        <f t="shared" si="3"/>
        <v>68534952</v>
      </c>
      <c r="K11" s="549">
        <f>J11/G11*100</f>
        <v>22.844984</v>
      </c>
      <c r="L11" s="550"/>
    </row>
    <row r="12" spans="5:16" ht="5.0999999999999996" customHeight="1" x14ac:dyDescent="0.2">
      <c r="E12" s="554"/>
      <c r="F12" s="555"/>
      <c r="G12" s="556"/>
      <c r="H12" s="556"/>
      <c r="I12" s="556"/>
      <c r="J12" s="556"/>
      <c r="K12" s="558"/>
      <c r="L12" s="559"/>
      <c r="M12" s="535">
        <v>8457500</v>
      </c>
    </row>
    <row r="13" spans="5:16" ht="18.75" customHeight="1" x14ac:dyDescent="0.2">
      <c r="E13" s="560" t="str">
        <f>E9</f>
        <v>4.1.01</v>
      </c>
      <c r="F13" s="561" t="str">
        <f>F9</f>
        <v>PENDAPATAN PAJAK DAERAH</v>
      </c>
      <c r="G13" s="562">
        <f>G14+G24+G35+G41+G44+G45+G48+G51+G52+G55+G58</f>
        <v>74320354000</v>
      </c>
      <c r="H13" s="562">
        <f>H14+H24+H35+H41+H44+H45+H48+H51+H52+H55+H58</f>
        <v>2533723125</v>
      </c>
      <c r="I13" s="562">
        <f t="shared" ref="I13:J13" si="4">I14+I24+I35+I41+I44+I45+I48+I51+I52+I55+I58</f>
        <v>2533723125</v>
      </c>
      <c r="J13" s="562">
        <f t="shared" si="4"/>
        <v>4748013860</v>
      </c>
      <c r="K13" s="564">
        <f>J13/G13*100</f>
        <v>6.388578100690963</v>
      </c>
      <c r="L13" s="565"/>
    </row>
    <row r="14" spans="5:16" ht="18.75" customHeight="1" x14ac:dyDescent="0.2">
      <c r="E14" s="566" t="s">
        <v>170</v>
      </c>
      <c r="F14" s="567" t="s">
        <v>157</v>
      </c>
      <c r="G14" s="473">
        <f>G15+G18+G21</f>
        <v>2463180809</v>
      </c>
      <c r="H14" s="473">
        <f>H15+H18+H21</f>
        <v>108074665</v>
      </c>
      <c r="I14" s="473">
        <f t="shared" ref="I14:J14" si="5">I15+I18+I21</f>
        <v>108074665</v>
      </c>
      <c r="J14" s="473">
        <f t="shared" si="5"/>
        <v>170092999</v>
      </c>
      <c r="K14" s="569">
        <f>J14/G14*100</f>
        <v>6.9054207623943862</v>
      </c>
      <c r="L14" s="570"/>
    </row>
    <row r="15" spans="5:16" ht="18.75" customHeight="1" x14ac:dyDescent="0.2">
      <c r="E15" s="572" t="s">
        <v>171</v>
      </c>
      <c r="F15" s="573" t="s">
        <v>175</v>
      </c>
      <c r="G15" s="474">
        <v>2001580809</v>
      </c>
      <c r="H15" s="474">
        <f>H16+H17</f>
        <v>79380954</v>
      </c>
      <c r="I15" s="474">
        <f t="shared" ref="I15:J15" si="6">I16+I17</f>
        <v>79380954</v>
      </c>
      <c r="J15" s="474">
        <f t="shared" si="6"/>
        <v>129546288</v>
      </c>
      <c r="K15" s="575">
        <f>J15/G15*100</f>
        <v>6.4721987449870682</v>
      </c>
      <c r="L15" s="570"/>
      <c r="M15" s="666"/>
    </row>
    <row r="16" spans="5:16" ht="18.75" customHeight="1" x14ac:dyDescent="0.2">
      <c r="E16" s="572"/>
      <c r="F16" s="577" t="s">
        <v>149</v>
      </c>
      <c r="G16" s="475"/>
      <c r="H16" s="474">
        <v>79380954</v>
      </c>
      <c r="I16" s="474">
        <f t="shared" ref="I16:I23" si="7">H16</f>
        <v>79380954</v>
      </c>
      <c r="J16" s="474">
        <f>H16+'REKON-JAN '!J16</f>
        <v>129546288</v>
      </c>
      <c r="K16" s="578"/>
      <c r="L16" s="671"/>
      <c r="M16" s="546"/>
      <c r="N16" s="546"/>
    </row>
    <row r="17" spans="5:16" ht="18.75" customHeight="1" x14ac:dyDescent="0.2">
      <c r="E17" s="572"/>
      <c r="F17" s="577" t="s">
        <v>147</v>
      </c>
      <c r="G17" s="475"/>
      <c r="H17" s="475"/>
      <c r="I17" s="475">
        <f t="shared" si="7"/>
        <v>0</v>
      </c>
      <c r="J17" s="474">
        <f>H17+'REKON-JAN '!J17</f>
        <v>0</v>
      </c>
      <c r="K17" s="578"/>
      <c r="L17" s="671"/>
      <c r="M17" s="571"/>
    </row>
    <row r="18" spans="5:16" ht="21.75" customHeight="1" x14ac:dyDescent="0.2">
      <c r="E18" s="572" t="s">
        <v>173</v>
      </c>
      <c r="F18" s="580" t="s">
        <v>172</v>
      </c>
      <c r="G18" s="474">
        <v>350000000</v>
      </c>
      <c r="H18" s="474">
        <f>H19+H20</f>
        <v>19386211</v>
      </c>
      <c r="I18" s="474">
        <f>I19+I20</f>
        <v>19386211</v>
      </c>
      <c r="J18" s="474">
        <f>J19+J20</f>
        <v>29659211</v>
      </c>
      <c r="K18" s="575">
        <f>J18/G18*100</f>
        <v>8.4740602857142857</v>
      </c>
      <c r="L18" s="671"/>
      <c r="M18" s="546">
        <v>19386211</v>
      </c>
      <c r="N18" s="546"/>
    </row>
    <row r="19" spans="5:16" ht="36.75" customHeight="1" x14ac:dyDescent="0.2">
      <c r="E19" s="572"/>
      <c r="F19" s="581" t="s">
        <v>150</v>
      </c>
      <c r="G19" s="474"/>
      <c r="H19" s="475">
        <v>18436211</v>
      </c>
      <c r="I19" s="475">
        <f t="shared" si="7"/>
        <v>18436211</v>
      </c>
      <c r="J19" s="474">
        <f>H19+'REKON-JAN '!J19</f>
        <v>28059211</v>
      </c>
      <c r="K19" s="575"/>
      <c r="L19" s="671"/>
      <c r="M19" s="576">
        <f>M18-950000</f>
        <v>18436211</v>
      </c>
    </row>
    <row r="20" spans="5:16" ht="34.5" customHeight="1" x14ac:dyDescent="0.2">
      <c r="E20" s="572"/>
      <c r="F20" s="581" t="s">
        <v>148</v>
      </c>
      <c r="G20" s="475"/>
      <c r="H20" s="475">
        <v>950000</v>
      </c>
      <c r="I20" s="475">
        <f t="shared" si="7"/>
        <v>950000</v>
      </c>
      <c r="J20" s="474">
        <f>H20+'REKON-JAN '!J20</f>
        <v>1600000</v>
      </c>
      <c r="K20" s="575"/>
      <c r="L20" s="671"/>
      <c r="M20" s="546"/>
    </row>
    <row r="21" spans="5:16" ht="18.75" customHeight="1" x14ac:dyDescent="0.2">
      <c r="E21" s="572" t="s">
        <v>174</v>
      </c>
      <c r="F21" s="573" t="s">
        <v>176</v>
      </c>
      <c r="G21" s="474">
        <v>111600000</v>
      </c>
      <c r="H21" s="474">
        <f>H22+H23</f>
        <v>9307500</v>
      </c>
      <c r="I21" s="474">
        <f t="shared" ref="I21:J21" si="8">I22+I23</f>
        <v>9307500</v>
      </c>
      <c r="J21" s="474">
        <f t="shared" si="8"/>
        <v>10887500</v>
      </c>
      <c r="K21" s="575">
        <f>J21/G21*100</f>
        <v>9.7558243727598573</v>
      </c>
      <c r="L21" s="671"/>
      <c r="M21" s="546">
        <f>1100000-250000</f>
        <v>850000</v>
      </c>
    </row>
    <row r="22" spans="5:16" ht="18.75" customHeight="1" x14ac:dyDescent="0.2">
      <c r="E22" s="572"/>
      <c r="F22" s="577" t="s">
        <v>151</v>
      </c>
      <c r="G22" s="474"/>
      <c r="H22" s="475">
        <f>8707500-250000</f>
        <v>8457500</v>
      </c>
      <c r="I22" s="475">
        <f>H22</f>
        <v>8457500</v>
      </c>
      <c r="J22" s="474">
        <f>H22+'REKON-JAN '!J22</f>
        <v>10037500</v>
      </c>
      <c r="K22" s="575"/>
      <c r="L22" s="671"/>
      <c r="M22" s="576"/>
    </row>
    <row r="23" spans="5:16" ht="18.75" customHeight="1" x14ac:dyDescent="0.2">
      <c r="E23" s="572"/>
      <c r="F23" s="577" t="str">
        <f xml:space="preserve"> "Penerimaan Piutang " &amp;F21</f>
        <v>Penerimaan Piutang Pajak Wisma Pariwisata</v>
      </c>
      <c r="G23" s="475"/>
      <c r="H23" s="475">
        <f>600000+250000</f>
        <v>850000</v>
      </c>
      <c r="I23" s="475">
        <f t="shared" si="7"/>
        <v>850000</v>
      </c>
      <c r="J23" s="474">
        <f>H23+'REKON-JAN '!J23</f>
        <v>850000</v>
      </c>
      <c r="K23" s="575"/>
      <c r="L23" s="671"/>
      <c r="M23" s="571"/>
    </row>
    <row r="24" spans="5:16" ht="18.75" customHeight="1" x14ac:dyDescent="0.2">
      <c r="E24" s="566" t="s">
        <v>177</v>
      </c>
      <c r="F24" s="582" t="s">
        <v>159</v>
      </c>
      <c r="G24" s="476">
        <v>3637447807</v>
      </c>
      <c r="H24" s="473">
        <f>H25+H28+H31+H34</f>
        <v>261777364</v>
      </c>
      <c r="I24" s="473">
        <f t="shared" ref="I24" si="9">I25+I28+I31+I34</f>
        <v>261777364</v>
      </c>
      <c r="J24" s="473">
        <f>J25+J28+J31+J34</f>
        <v>429035215</v>
      </c>
      <c r="K24" s="569">
        <f>J24/G24*100</f>
        <v>11.794951783895108</v>
      </c>
      <c r="L24" s="671"/>
      <c r="M24" s="571">
        <f>H26+H29+H32+H34</f>
        <v>227891034</v>
      </c>
      <c r="N24" s="576"/>
    </row>
    <row r="25" spans="5:16" ht="18.75" customHeight="1" x14ac:dyDescent="0.2">
      <c r="E25" s="572" t="s">
        <v>178</v>
      </c>
      <c r="F25" s="573" t="s">
        <v>179</v>
      </c>
      <c r="G25" s="477"/>
      <c r="H25" s="474">
        <f>H26+H27</f>
        <v>107233344</v>
      </c>
      <c r="I25" s="474">
        <f t="shared" ref="I25" si="10">I26+I27</f>
        <v>107233344</v>
      </c>
      <c r="J25" s="474">
        <f>J26+J27</f>
        <v>225306605</v>
      </c>
      <c r="K25" s="575"/>
      <c r="L25" s="570"/>
      <c r="M25" s="546"/>
      <c r="N25" s="576"/>
      <c r="P25" s="551"/>
    </row>
    <row r="26" spans="5:16" ht="18.75" customHeight="1" x14ac:dyDescent="0.2">
      <c r="E26" s="572"/>
      <c r="F26" s="577" t="s">
        <v>180</v>
      </c>
      <c r="G26" s="474"/>
      <c r="H26" s="475">
        <v>93145846</v>
      </c>
      <c r="I26" s="475">
        <f t="shared" ref="I26:I50" si="11">H26</f>
        <v>93145846</v>
      </c>
      <c r="J26" s="474">
        <f>H26+'REKON-JAN '!J26</f>
        <v>186687716</v>
      </c>
      <c r="K26" s="672"/>
      <c r="L26" s="671"/>
      <c r="M26" s="546"/>
      <c r="N26" s="576"/>
    </row>
    <row r="27" spans="5:16" ht="18.75" customHeight="1" x14ac:dyDescent="0.2">
      <c r="E27" s="572"/>
      <c r="F27" s="577" t="str">
        <f xml:space="preserve"> "Penerimaan Piutang " &amp;F25</f>
        <v>Penerimaan Piutang Pajak Restoran dan Sejenisnya</v>
      </c>
      <c r="G27" s="475"/>
      <c r="H27" s="475">
        <v>14087498</v>
      </c>
      <c r="I27" s="475">
        <f t="shared" si="11"/>
        <v>14087498</v>
      </c>
      <c r="J27" s="474">
        <f>H27+'REKON-JAN '!J27</f>
        <v>38618889</v>
      </c>
      <c r="K27" s="578"/>
      <c r="L27" s="671"/>
      <c r="M27" s="546"/>
    </row>
    <row r="28" spans="5:16" ht="18.75" customHeight="1" x14ac:dyDescent="0.2">
      <c r="E28" s="572" t="s">
        <v>181</v>
      </c>
      <c r="F28" s="573" t="s">
        <v>182</v>
      </c>
      <c r="G28" s="477"/>
      <c r="H28" s="483">
        <f>H29+H30</f>
        <v>16183077</v>
      </c>
      <c r="I28" s="483">
        <f t="shared" ref="I28" si="12">I29+I30</f>
        <v>16183077</v>
      </c>
      <c r="J28" s="483">
        <f>J29+J30</f>
        <v>28701427</v>
      </c>
      <c r="K28" s="575"/>
      <c r="L28" s="570"/>
      <c r="M28" s="576">
        <v>16183077</v>
      </c>
    </row>
    <row r="29" spans="5:16" ht="18.75" customHeight="1" x14ac:dyDescent="0.2">
      <c r="E29" s="572"/>
      <c r="F29" s="577" t="s">
        <v>183</v>
      </c>
      <c r="G29" s="474"/>
      <c r="H29" s="475">
        <v>13558777</v>
      </c>
      <c r="I29" s="475">
        <f t="shared" si="11"/>
        <v>13558777</v>
      </c>
      <c r="J29" s="474">
        <f>H29+'REKON-JAN '!J29</f>
        <v>24107127</v>
      </c>
      <c r="K29" s="575"/>
      <c r="L29" s="671"/>
      <c r="M29" s="576">
        <f>M28-4899300</f>
        <v>11283777</v>
      </c>
      <c r="N29" s="583"/>
    </row>
    <row r="30" spans="5:16" ht="18.75" customHeight="1" x14ac:dyDescent="0.2">
      <c r="E30" s="572"/>
      <c r="F30" s="577" t="str">
        <f xml:space="preserve"> "Penerimaan Piutang " &amp;F28</f>
        <v>Penerimaan Piutang Pajak Rumah Makan dan Sejenisnya</v>
      </c>
      <c r="G30" s="475"/>
      <c r="H30" s="475">
        <v>2624300</v>
      </c>
      <c r="I30" s="475">
        <f t="shared" si="11"/>
        <v>2624300</v>
      </c>
      <c r="J30" s="474">
        <f>H30+'REKON-JAN '!J30</f>
        <v>4594300</v>
      </c>
      <c r="K30" s="578"/>
      <c r="L30" s="671"/>
      <c r="M30" s="546"/>
    </row>
    <row r="31" spans="5:16" ht="18.75" customHeight="1" x14ac:dyDescent="0.2">
      <c r="E31" s="572" t="s">
        <v>184</v>
      </c>
      <c r="F31" s="573" t="s">
        <v>185</v>
      </c>
      <c r="G31" s="477"/>
      <c r="H31" s="474">
        <f>H32+H33</f>
        <v>58625443</v>
      </c>
      <c r="I31" s="474">
        <f t="shared" ref="I31" si="13">I32+I33</f>
        <v>58625443</v>
      </c>
      <c r="J31" s="474">
        <f>J32+J33</f>
        <v>91680883</v>
      </c>
      <c r="K31" s="575"/>
      <c r="L31" s="570"/>
      <c r="M31" s="576">
        <v>58625443</v>
      </c>
    </row>
    <row r="32" spans="5:16" ht="18.75" customHeight="1" x14ac:dyDescent="0.2">
      <c r="E32" s="572"/>
      <c r="F32" s="577" t="s">
        <v>186</v>
      </c>
      <c r="G32" s="475"/>
      <c r="H32" s="475">
        <v>41450911</v>
      </c>
      <c r="I32" s="475">
        <f t="shared" si="11"/>
        <v>41450911</v>
      </c>
      <c r="J32" s="474">
        <f>H32+'REKON-JAN '!J32</f>
        <v>68095065</v>
      </c>
      <c r="K32" s="578"/>
      <c r="L32" s="671"/>
      <c r="M32" s="546">
        <f>M31-21799532</f>
        <v>36825911</v>
      </c>
    </row>
    <row r="33" spans="5:15" ht="18.75" customHeight="1" x14ac:dyDescent="0.2">
      <c r="E33" s="572"/>
      <c r="F33" s="577" t="str">
        <f xml:space="preserve"> "Penerimaan Piutang " &amp;F31</f>
        <v>Penerimaan Piutang Pajak Kafetaria dan Sejenisnya</v>
      </c>
      <c r="G33" s="475"/>
      <c r="H33" s="475">
        <v>17174532</v>
      </c>
      <c r="I33" s="475">
        <f t="shared" si="11"/>
        <v>17174532</v>
      </c>
      <c r="J33" s="474">
        <f>H33+'REKON-JAN '!J33</f>
        <v>23585818</v>
      </c>
      <c r="K33" s="575"/>
      <c r="L33" s="671"/>
      <c r="M33" s="576"/>
      <c r="N33" s="546"/>
    </row>
    <row r="34" spans="5:15" ht="18.75" customHeight="1" x14ac:dyDescent="0.2">
      <c r="E34" s="572" t="s">
        <v>188</v>
      </c>
      <c r="F34" s="573" t="s">
        <v>187</v>
      </c>
      <c r="G34" s="477"/>
      <c r="H34" s="474">
        <v>79735500</v>
      </c>
      <c r="I34" s="474">
        <v>79735500</v>
      </c>
      <c r="J34" s="474">
        <f>H34+'REKON-JAN '!J34</f>
        <v>83346300</v>
      </c>
      <c r="K34" s="575"/>
      <c r="L34" s="570"/>
      <c r="M34" s="571"/>
      <c r="N34" s="546"/>
    </row>
    <row r="35" spans="5:15" ht="18.75" customHeight="1" x14ac:dyDescent="0.2">
      <c r="E35" s="566" t="s">
        <v>189</v>
      </c>
      <c r="F35" s="567" t="s">
        <v>160</v>
      </c>
      <c r="G35" s="473">
        <f>G36+G39</f>
        <v>11590549</v>
      </c>
      <c r="H35" s="473">
        <f>H36</f>
        <v>1630000</v>
      </c>
      <c r="I35" s="473">
        <f t="shared" ref="I35:J36" si="14">I36</f>
        <v>1630000</v>
      </c>
      <c r="J35" s="473">
        <f t="shared" si="14"/>
        <v>2130000</v>
      </c>
      <c r="K35" s="569">
        <f>J35/G35*100</f>
        <v>18.377041501657946</v>
      </c>
      <c r="L35" s="570"/>
      <c r="N35" s="546"/>
    </row>
    <row r="36" spans="5:15" ht="18.75" customHeight="1" x14ac:dyDescent="0.2">
      <c r="E36" s="585" t="s">
        <v>191</v>
      </c>
      <c r="F36" s="586" t="s">
        <v>190</v>
      </c>
      <c r="G36" s="474">
        <v>11590549</v>
      </c>
      <c r="H36" s="474">
        <f>H37</f>
        <v>1630000</v>
      </c>
      <c r="I36" s="474">
        <f t="shared" si="14"/>
        <v>1630000</v>
      </c>
      <c r="J36" s="474">
        <f>J37+J38+J39+J40</f>
        <v>2130000</v>
      </c>
      <c r="K36" s="575">
        <f>J36/G36*100</f>
        <v>18.377041501657946</v>
      </c>
      <c r="L36" s="570"/>
      <c r="N36" s="587"/>
      <c r="O36" s="552"/>
    </row>
    <row r="37" spans="5:15" ht="18.75" customHeight="1" x14ac:dyDescent="0.2">
      <c r="E37" s="585"/>
      <c r="F37" s="588" t="s">
        <v>192</v>
      </c>
      <c r="G37" s="474"/>
      <c r="H37" s="475">
        <v>1630000</v>
      </c>
      <c r="I37" s="475">
        <f>H37</f>
        <v>1630000</v>
      </c>
      <c r="J37" s="474">
        <f>H37+'REKON-JAN '!J37</f>
        <v>1630000</v>
      </c>
      <c r="K37" s="575"/>
      <c r="L37" s="570"/>
      <c r="N37" s="552"/>
      <c r="O37" s="546"/>
    </row>
    <row r="38" spans="5:15" ht="18.75" customHeight="1" x14ac:dyDescent="0.2">
      <c r="E38" s="585"/>
      <c r="F38" s="577" t="str">
        <f xml:space="preserve"> "Penerimaan Piutang " &amp;F36</f>
        <v>Penerimaan Piutang Pajak Diskotik, Karaoke, Club Malam, dan Sejenisnya</v>
      </c>
      <c r="G38" s="474"/>
      <c r="H38" s="481">
        <v>0</v>
      </c>
      <c r="I38" s="481">
        <f t="shared" si="11"/>
        <v>0</v>
      </c>
      <c r="J38" s="474">
        <f>H38+'REKON-JAN '!J38</f>
        <v>0</v>
      </c>
      <c r="K38" s="578"/>
      <c r="L38" s="570"/>
      <c r="N38" s="546"/>
    </row>
    <row r="39" spans="5:15" ht="18.75" customHeight="1" x14ac:dyDescent="0.2">
      <c r="E39" s="585"/>
      <c r="F39" s="577" t="s">
        <v>225</v>
      </c>
      <c r="G39" s="474"/>
      <c r="H39" s="481">
        <v>0</v>
      </c>
      <c r="I39" s="481">
        <f t="shared" si="11"/>
        <v>0</v>
      </c>
      <c r="J39" s="474">
        <f>H39+'REKON-JAN '!J39</f>
        <v>500000</v>
      </c>
      <c r="K39" s="578"/>
      <c r="L39" s="570"/>
      <c r="M39" s="551"/>
    </row>
    <row r="40" spans="5:15" ht="18.75" customHeight="1" x14ac:dyDescent="0.2">
      <c r="E40" s="585"/>
      <c r="F40" s="577" t="s">
        <v>275</v>
      </c>
      <c r="G40" s="474"/>
      <c r="H40" s="481">
        <v>0</v>
      </c>
      <c r="I40" s="481">
        <f t="shared" si="11"/>
        <v>0</v>
      </c>
      <c r="J40" s="474">
        <f>H40+'REKON-JAN '!J40</f>
        <v>0</v>
      </c>
      <c r="K40" s="578"/>
      <c r="L40" s="570"/>
      <c r="M40" s="551"/>
    </row>
    <row r="41" spans="5:15" ht="18.75" customHeight="1" x14ac:dyDescent="0.2">
      <c r="E41" s="566" t="s">
        <v>193</v>
      </c>
      <c r="F41" s="567" t="s">
        <v>161</v>
      </c>
      <c r="G41" s="473">
        <f>G42+G43</f>
        <v>846864648</v>
      </c>
      <c r="H41" s="473">
        <f>H42+H43</f>
        <v>25188000</v>
      </c>
      <c r="I41" s="473">
        <f t="shared" ref="I41:J41" si="15">I42+I43</f>
        <v>25188000</v>
      </c>
      <c r="J41" s="473">
        <f t="shared" si="15"/>
        <v>28806000</v>
      </c>
      <c r="K41" s="569">
        <f>J41/G41*100</f>
        <v>3.4014880734518513</v>
      </c>
      <c r="L41" s="570"/>
    </row>
    <row r="42" spans="5:15" ht="18.75" customHeight="1" x14ac:dyDescent="0.2">
      <c r="E42" s="572" t="s">
        <v>195</v>
      </c>
      <c r="F42" s="573" t="s">
        <v>194</v>
      </c>
      <c r="G42" s="478">
        <v>426864648</v>
      </c>
      <c r="H42" s="478">
        <v>0</v>
      </c>
      <c r="I42" s="478">
        <f t="shared" si="11"/>
        <v>0</v>
      </c>
      <c r="J42" s="474">
        <f>H42+'REKON-JAN '!J42</f>
        <v>1050000</v>
      </c>
      <c r="K42" s="575">
        <f t="shared" ref="K42:K48" si="16">J42/G42*100</f>
        <v>0.24597961084844863</v>
      </c>
      <c r="L42" s="570"/>
    </row>
    <row r="43" spans="5:15" ht="18.75" customHeight="1" x14ac:dyDescent="0.2">
      <c r="E43" s="572" t="s">
        <v>196</v>
      </c>
      <c r="F43" s="573" t="s">
        <v>197</v>
      </c>
      <c r="G43" s="478">
        <v>420000000</v>
      </c>
      <c r="H43" s="478">
        <v>25188000</v>
      </c>
      <c r="I43" s="478">
        <f t="shared" si="11"/>
        <v>25188000</v>
      </c>
      <c r="J43" s="474">
        <f>H43+'REKON-JAN '!J43</f>
        <v>27756000</v>
      </c>
      <c r="K43" s="575">
        <f t="shared" si="16"/>
        <v>6.6085714285714285</v>
      </c>
      <c r="L43" s="570"/>
      <c r="M43" s="576"/>
    </row>
    <row r="44" spans="5:15" ht="18.75" customHeight="1" x14ac:dyDescent="0.2">
      <c r="E44" s="566" t="s">
        <v>198</v>
      </c>
      <c r="F44" s="567" t="s">
        <v>162</v>
      </c>
      <c r="G44" s="479">
        <v>20400000000</v>
      </c>
      <c r="H44" s="480">
        <v>1585121710</v>
      </c>
      <c r="I44" s="480">
        <v>1585121710</v>
      </c>
      <c r="J44" s="473">
        <f>H44+'REKON-JAN '!J44</f>
        <v>3131345594</v>
      </c>
      <c r="K44" s="569">
        <f t="shared" si="16"/>
        <v>15.349733303921569</v>
      </c>
      <c r="L44" s="570"/>
      <c r="M44" s="576"/>
    </row>
    <row r="45" spans="5:15" ht="18.75" customHeight="1" x14ac:dyDescent="0.2">
      <c r="E45" s="566" t="s">
        <v>199</v>
      </c>
      <c r="F45" s="567" t="s">
        <v>85</v>
      </c>
      <c r="G45" s="480">
        <v>300000000</v>
      </c>
      <c r="H45" s="480">
        <f>H46+H47</f>
        <v>5030000</v>
      </c>
      <c r="I45" s="480">
        <f t="shared" ref="I45:J45" si="17">I46+I47</f>
        <v>5030000</v>
      </c>
      <c r="J45" s="480">
        <f t="shared" si="17"/>
        <v>7330000</v>
      </c>
      <c r="K45" s="569">
        <f t="shared" si="16"/>
        <v>2.4433333333333334</v>
      </c>
      <c r="L45" s="570"/>
      <c r="M45" s="589"/>
    </row>
    <row r="46" spans="5:15" ht="18.75" customHeight="1" x14ac:dyDescent="0.2">
      <c r="E46" s="566"/>
      <c r="F46" s="588" t="s">
        <v>163</v>
      </c>
      <c r="G46" s="480"/>
      <c r="H46" s="478">
        <v>5030000</v>
      </c>
      <c r="I46" s="478">
        <f t="shared" si="11"/>
        <v>5030000</v>
      </c>
      <c r="J46" s="474">
        <f>H46+'REKON-JAN '!J46</f>
        <v>7330000</v>
      </c>
      <c r="K46" s="569"/>
      <c r="L46" s="570"/>
    </row>
    <row r="47" spans="5:15" ht="18.75" customHeight="1" x14ac:dyDescent="0.2">
      <c r="E47" s="566"/>
      <c r="F47" s="577" t="str">
        <f xml:space="preserve"> "Penerimaan Piutang " &amp;F45</f>
        <v>Penerimaan Piutang Pajak Parkir</v>
      </c>
      <c r="G47" s="480"/>
      <c r="H47" s="478">
        <v>0</v>
      </c>
      <c r="I47" s="478">
        <f t="shared" si="11"/>
        <v>0</v>
      </c>
      <c r="J47" s="474">
        <f>H47+'REKON-JAN '!J47</f>
        <v>0</v>
      </c>
      <c r="K47" s="569"/>
      <c r="L47" s="570"/>
    </row>
    <row r="48" spans="5:15" ht="18.75" customHeight="1" x14ac:dyDescent="0.2">
      <c r="E48" s="566" t="s">
        <v>202</v>
      </c>
      <c r="F48" s="567" t="s">
        <v>200</v>
      </c>
      <c r="G48" s="480">
        <v>80000000</v>
      </c>
      <c r="H48" s="480">
        <f>H49+H50</f>
        <v>450000</v>
      </c>
      <c r="I48" s="480">
        <f t="shared" ref="I48:J48" si="18">I49+I50</f>
        <v>450000</v>
      </c>
      <c r="J48" s="480">
        <f t="shared" si="18"/>
        <v>1200000</v>
      </c>
      <c r="K48" s="569">
        <f t="shared" si="16"/>
        <v>1.5</v>
      </c>
      <c r="L48" s="570"/>
    </row>
    <row r="49" spans="5:13" ht="18.75" customHeight="1" x14ac:dyDescent="0.2">
      <c r="E49" s="572"/>
      <c r="F49" s="577" t="s">
        <v>201</v>
      </c>
      <c r="G49" s="478"/>
      <c r="H49" s="481">
        <v>450000</v>
      </c>
      <c r="I49" s="481">
        <f t="shared" si="11"/>
        <v>450000</v>
      </c>
      <c r="J49" s="474">
        <f>H49+'REKON-JAN '!J49</f>
        <v>1200000</v>
      </c>
      <c r="K49" s="575"/>
      <c r="L49" s="570"/>
    </row>
    <row r="50" spans="5:13" ht="18.75" customHeight="1" x14ac:dyDescent="0.2">
      <c r="E50" s="572"/>
      <c r="F50" s="577" t="str">
        <f xml:space="preserve"> "Penerimaan Piutang " &amp;F48</f>
        <v>Penerimaan Piutang Pajak Air Tanah</v>
      </c>
      <c r="G50" s="481"/>
      <c r="H50" s="481">
        <v>0</v>
      </c>
      <c r="I50" s="481">
        <f t="shared" si="11"/>
        <v>0</v>
      </c>
      <c r="J50" s="474">
        <f>H50+'REKON-JAN '!J50</f>
        <v>0</v>
      </c>
      <c r="K50" s="578"/>
      <c r="L50" s="570"/>
    </row>
    <row r="51" spans="5:13" ht="18.75" customHeight="1" x14ac:dyDescent="0.2">
      <c r="E51" s="566" t="s">
        <v>203</v>
      </c>
      <c r="F51" s="567" t="s">
        <v>87</v>
      </c>
      <c r="G51" s="480">
        <v>500000000</v>
      </c>
      <c r="H51" s="480">
        <v>0</v>
      </c>
      <c r="I51" s="480">
        <v>0</v>
      </c>
      <c r="J51" s="473">
        <f>H51+'REKON-JAN '!J51</f>
        <v>0</v>
      </c>
      <c r="K51" s="569">
        <f>J51/G51*100</f>
        <v>0</v>
      </c>
      <c r="L51" s="570"/>
    </row>
    <row r="52" spans="5:13" ht="18.75" customHeight="1" x14ac:dyDescent="0.2">
      <c r="E52" s="566" t="s">
        <v>204</v>
      </c>
      <c r="F52" s="567" t="s">
        <v>226</v>
      </c>
      <c r="G52" s="480">
        <v>785886750</v>
      </c>
      <c r="H52" s="480">
        <f>H53+H54</f>
        <v>0</v>
      </c>
      <c r="I52" s="480">
        <f t="shared" ref="I52:J52" si="19">I53+I54</f>
        <v>0</v>
      </c>
      <c r="J52" s="480">
        <f t="shared" si="19"/>
        <v>0</v>
      </c>
      <c r="K52" s="569">
        <v>0</v>
      </c>
      <c r="L52" s="570"/>
    </row>
    <row r="53" spans="5:13" ht="18.75" customHeight="1" x14ac:dyDescent="0.2">
      <c r="E53" s="566"/>
      <c r="F53" s="590" t="s">
        <v>228</v>
      </c>
      <c r="G53" s="480"/>
      <c r="H53" s="480"/>
      <c r="I53" s="480">
        <f>H53</f>
        <v>0</v>
      </c>
      <c r="J53" s="474">
        <f>H53+'REKON-JAN '!J53</f>
        <v>0</v>
      </c>
      <c r="K53" s="569"/>
      <c r="L53" s="570"/>
    </row>
    <row r="54" spans="5:13" ht="18.75" customHeight="1" x14ac:dyDescent="0.2">
      <c r="E54" s="566"/>
      <c r="F54" s="590" t="s">
        <v>227</v>
      </c>
      <c r="G54" s="480"/>
      <c r="H54" s="478">
        <v>0</v>
      </c>
      <c r="I54" s="478">
        <f>H54</f>
        <v>0</v>
      </c>
      <c r="J54" s="474">
        <f>H54+'REKON-JAN '!J54</f>
        <v>0</v>
      </c>
      <c r="K54" s="569"/>
      <c r="L54" s="570"/>
    </row>
    <row r="55" spans="5:13" ht="27" customHeight="1" x14ac:dyDescent="0.2">
      <c r="E55" s="566" t="s">
        <v>206</v>
      </c>
      <c r="F55" s="591" t="s">
        <v>205</v>
      </c>
      <c r="G55" s="482">
        <f>G56+G57</f>
        <v>33451567633</v>
      </c>
      <c r="H55" s="482">
        <f>H56+H57</f>
        <v>103605886</v>
      </c>
      <c r="I55" s="482">
        <f t="shared" ref="I55:J55" si="20">I56+I57</f>
        <v>103605886</v>
      </c>
      <c r="J55" s="482">
        <f t="shared" si="20"/>
        <v>280520152</v>
      </c>
      <c r="K55" s="592">
        <f>J55/G55*100</f>
        <v>0.83858596726350909</v>
      </c>
      <c r="L55" s="570"/>
      <c r="M55" s="546"/>
    </row>
    <row r="56" spans="5:13" ht="27" customHeight="1" x14ac:dyDescent="0.2">
      <c r="E56" s="572"/>
      <c r="F56" s="581" t="s">
        <v>207</v>
      </c>
      <c r="G56" s="481">
        <v>15673511656</v>
      </c>
      <c r="H56" s="484">
        <v>0</v>
      </c>
      <c r="I56" s="484"/>
      <c r="J56" s="474">
        <f>H56+'REKON-JAN '!J56</f>
        <v>0</v>
      </c>
      <c r="K56" s="593">
        <f t="shared" ref="K56" si="21">J56/G56*100</f>
        <v>0</v>
      </c>
      <c r="L56" s="570"/>
    </row>
    <row r="57" spans="5:13" ht="27" customHeight="1" x14ac:dyDescent="0.2">
      <c r="E57" s="572"/>
      <c r="F57" s="581" t="s">
        <v>208</v>
      </c>
      <c r="G57" s="481">
        <v>17778055977</v>
      </c>
      <c r="H57" s="485">
        <v>103605886</v>
      </c>
      <c r="I57" s="485">
        <f>H57</f>
        <v>103605886</v>
      </c>
      <c r="J57" s="474">
        <f>H57+'REKON-JAN '!J57</f>
        <v>280520152</v>
      </c>
      <c r="K57" s="578"/>
      <c r="L57" s="596"/>
      <c r="M57" s="546">
        <f>H57+H65</f>
        <v>133825068</v>
      </c>
    </row>
    <row r="58" spans="5:13" ht="26.25" customHeight="1" x14ac:dyDescent="0.2">
      <c r="E58" s="566" t="s">
        <v>209</v>
      </c>
      <c r="F58" s="599" t="s">
        <v>115</v>
      </c>
      <c r="G58" s="480">
        <v>11843815804</v>
      </c>
      <c r="H58" s="480">
        <v>442845500</v>
      </c>
      <c r="I58" s="480">
        <v>442845500</v>
      </c>
      <c r="J58" s="473">
        <f>H58+'REKON-JAN '!J58</f>
        <v>697553900</v>
      </c>
      <c r="K58" s="601">
        <f>J58/G58*100</f>
        <v>5.8896044276914186</v>
      </c>
      <c r="L58" s="570"/>
      <c r="M58" s="546"/>
    </row>
    <row r="59" spans="5:13" ht="10.5" customHeight="1" x14ac:dyDescent="0.2">
      <c r="E59" s="572"/>
      <c r="F59" s="580"/>
      <c r="G59" s="478"/>
      <c r="H59" s="478"/>
      <c r="I59" s="478"/>
      <c r="J59" s="478"/>
      <c r="K59" s="575"/>
      <c r="L59" s="570"/>
    </row>
    <row r="60" spans="5:13" ht="18.75" customHeight="1" x14ac:dyDescent="0.2">
      <c r="E60" s="602" t="str">
        <f>E10</f>
        <v>4.1.02</v>
      </c>
      <c r="F60" s="603" t="str">
        <f>F10</f>
        <v>HASIL RETRIBUSI DAERAH</v>
      </c>
      <c r="G60" s="556">
        <f>G61</f>
        <v>538484000</v>
      </c>
      <c r="H60" s="556">
        <f>H61</f>
        <v>0</v>
      </c>
      <c r="I60" s="556">
        <f t="shared" ref="I60:J62" si="22">I61</f>
        <v>0</v>
      </c>
      <c r="J60" s="556">
        <f t="shared" si="22"/>
        <v>0</v>
      </c>
      <c r="K60" s="564">
        <f>J60/G60*100</f>
        <v>0</v>
      </c>
      <c r="L60" s="565"/>
    </row>
    <row r="61" spans="5:13" s="606" customFormat="1" ht="18.75" customHeight="1" x14ac:dyDescent="0.2">
      <c r="E61" s="572" t="s">
        <v>210</v>
      </c>
      <c r="F61" s="604" t="s">
        <v>93</v>
      </c>
      <c r="G61" s="478">
        <f>G62+G63</f>
        <v>538484000</v>
      </c>
      <c r="H61" s="481">
        <f>H62</f>
        <v>0</v>
      </c>
      <c r="I61" s="481">
        <f t="shared" si="22"/>
        <v>0</v>
      </c>
      <c r="J61" s="481">
        <f t="shared" si="22"/>
        <v>0</v>
      </c>
      <c r="K61" s="578">
        <f>J61/G61*100</f>
        <v>0</v>
      </c>
      <c r="L61" s="605"/>
    </row>
    <row r="62" spans="5:13" ht="18.75" customHeight="1" x14ac:dyDescent="0.2">
      <c r="E62" s="572" t="s">
        <v>211</v>
      </c>
      <c r="F62" s="580" t="s">
        <v>212</v>
      </c>
      <c r="G62" s="481">
        <v>538484000</v>
      </c>
      <c r="H62" s="478">
        <f>H63</f>
        <v>0</v>
      </c>
      <c r="I62" s="478">
        <f t="shared" si="22"/>
        <v>0</v>
      </c>
      <c r="J62" s="478">
        <f t="shared" si="22"/>
        <v>0</v>
      </c>
      <c r="K62" s="575">
        <f>J62/G62*100</f>
        <v>0</v>
      </c>
      <c r="L62" s="570"/>
    </row>
    <row r="63" spans="5:13" ht="21" customHeight="1" x14ac:dyDescent="0.2">
      <c r="E63" s="572"/>
      <c r="F63" s="581" t="s">
        <v>213</v>
      </c>
      <c r="G63" s="478"/>
      <c r="H63" s="481">
        <v>0</v>
      </c>
      <c r="I63" s="481">
        <f t="shared" ref="I63" si="23">H63</f>
        <v>0</v>
      </c>
      <c r="J63" s="474">
        <f>H63+'REKON-JAN '!J63</f>
        <v>0</v>
      </c>
      <c r="K63" s="575"/>
      <c r="L63" s="570"/>
    </row>
    <row r="64" spans="5:13" ht="21" customHeight="1" x14ac:dyDescent="0.2">
      <c r="E64" s="602" t="s">
        <v>214</v>
      </c>
      <c r="F64" s="603" t="str">
        <f>F11</f>
        <v>LAIN-LAIN PAD YANG SAH</v>
      </c>
      <c r="G64" s="556">
        <f>G65</f>
        <v>300000000</v>
      </c>
      <c r="H64" s="556">
        <f>H65</f>
        <v>30219182</v>
      </c>
      <c r="I64" s="556">
        <f t="shared" ref="I64:J64" si="24">I65</f>
        <v>30219182</v>
      </c>
      <c r="J64" s="556">
        <f t="shared" si="24"/>
        <v>68534952</v>
      </c>
      <c r="K64" s="564">
        <f>J64/G64*100</f>
        <v>22.844984</v>
      </c>
      <c r="L64" s="565"/>
    </row>
    <row r="65" spans="5:14" ht="24" customHeight="1" x14ac:dyDescent="0.2">
      <c r="E65" s="572" t="s">
        <v>216</v>
      </c>
      <c r="F65" s="604" t="s">
        <v>217</v>
      </c>
      <c r="G65" s="478">
        <v>300000000</v>
      </c>
      <c r="H65" s="478">
        <f>H66+H67+H68</f>
        <v>30219182</v>
      </c>
      <c r="I65" s="478">
        <f>I66+I67+I68</f>
        <v>30219182</v>
      </c>
      <c r="J65" s="478">
        <f t="shared" ref="J65" si="25">J66+J67+J68</f>
        <v>68534952</v>
      </c>
      <c r="K65" s="575">
        <f>J65/G65*100</f>
        <v>22.844984</v>
      </c>
      <c r="L65" s="570"/>
      <c r="M65" s="589">
        <f>SUM(M66:M67)</f>
        <v>30219182</v>
      </c>
    </row>
    <row r="66" spans="5:14" ht="24" customHeight="1" x14ac:dyDescent="0.25">
      <c r="E66" s="572" t="s">
        <v>215</v>
      </c>
      <c r="F66" s="581" t="s">
        <v>218</v>
      </c>
      <c r="G66" s="478"/>
      <c r="H66" s="478">
        <v>30219179</v>
      </c>
      <c r="I66" s="478">
        <f>H66</f>
        <v>30219179</v>
      </c>
      <c r="J66" s="474">
        <f>H66+'REKON-JAN '!J66</f>
        <v>68533041</v>
      </c>
      <c r="K66" s="575"/>
      <c r="L66" s="570"/>
      <c r="M66" s="423">
        <v>30219179</v>
      </c>
      <c r="N66" s="781">
        <f>M66-I66</f>
        <v>0</v>
      </c>
    </row>
    <row r="67" spans="5:14" ht="24" customHeight="1" x14ac:dyDescent="0.25">
      <c r="E67" s="572"/>
      <c r="F67" s="581" t="s">
        <v>281</v>
      </c>
      <c r="G67" s="478"/>
      <c r="H67" s="478">
        <v>3</v>
      </c>
      <c r="I67" s="478">
        <f>H67</f>
        <v>3</v>
      </c>
      <c r="J67" s="474">
        <f>H67+'REKON-JAN '!J67</f>
        <v>1911</v>
      </c>
      <c r="K67" s="575"/>
      <c r="L67" s="570"/>
      <c r="M67" s="423">
        <f>I65-M66</f>
        <v>3</v>
      </c>
      <c r="N67" s="424"/>
    </row>
    <row r="68" spans="5:14" ht="24" customHeight="1" x14ac:dyDescent="0.25">
      <c r="E68" s="572"/>
      <c r="F68" s="581" t="s">
        <v>229</v>
      </c>
      <c r="G68" s="478"/>
      <c r="H68" s="478">
        <v>0</v>
      </c>
      <c r="I68" s="478">
        <f>H68</f>
        <v>0</v>
      </c>
      <c r="J68" s="474">
        <f>H68+'REKON-JAN '!J68</f>
        <v>0</v>
      </c>
      <c r="K68" s="575"/>
      <c r="L68" s="570"/>
      <c r="M68" s="423"/>
      <c r="N68" s="424"/>
    </row>
    <row r="69" spans="5:14" ht="10.5" customHeight="1" thickBot="1" x14ac:dyDescent="0.3">
      <c r="E69" s="607"/>
      <c r="F69" s="573"/>
      <c r="G69" s="608"/>
      <c r="H69" s="608"/>
      <c r="I69" s="608"/>
      <c r="J69" s="608"/>
      <c r="K69" s="575"/>
      <c r="L69" s="570"/>
      <c r="M69" s="424"/>
      <c r="N69" s="424"/>
    </row>
    <row r="70" spans="5:14" ht="10.5" customHeight="1" x14ac:dyDescent="0.25">
      <c r="E70" s="609"/>
      <c r="F70" s="610"/>
      <c r="G70" s="611"/>
      <c r="H70" s="611"/>
      <c r="I70" s="611"/>
      <c r="J70" s="611"/>
      <c r="K70" s="612"/>
      <c r="L70" s="612"/>
      <c r="M70" s="423"/>
      <c r="N70" s="424"/>
    </row>
    <row r="71" spans="5:14" ht="10.5" customHeight="1" x14ac:dyDescent="0.2">
      <c r="E71" s="613"/>
      <c r="F71" s="614"/>
      <c r="G71" s="615"/>
      <c r="H71" s="615"/>
      <c r="I71" s="615"/>
      <c r="J71" s="615"/>
      <c r="K71" s="616"/>
      <c r="L71" s="616"/>
    </row>
    <row r="72" spans="5:14" ht="19.5" customHeight="1" x14ac:dyDescent="0.2">
      <c r="J72" s="854" t="s">
        <v>282</v>
      </c>
      <c r="K72" s="854"/>
      <c r="L72" s="854"/>
    </row>
    <row r="73" spans="5:14" ht="12.75" customHeight="1" x14ac:dyDescent="0.2">
      <c r="E73" s="854" t="s">
        <v>120</v>
      </c>
      <c r="F73" s="854"/>
      <c r="G73" s="854" t="s">
        <v>165</v>
      </c>
      <c r="H73" s="854"/>
      <c r="I73" s="854"/>
      <c r="J73" s="855" t="s">
        <v>119</v>
      </c>
      <c r="K73" s="855"/>
      <c r="L73" s="855"/>
      <c r="M73" s="851"/>
      <c r="N73" s="851"/>
    </row>
    <row r="75" spans="5:14" ht="28.5" customHeight="1" x14ac:dyDescent="0.2"/>
    <row r="76" spans="5:14" x14ac:dyDescent="0.2">
      <c r="E76" s="852" t="str">
        <f>[1]DESEMBER!$E$73:$F$73</f>
        <v>ERNIATI,S.E,M.Si</v>
      </c>
      <c r="F76" s="852"/>
      <c r="G76" s="852" t="s">
        <v>166</v>
      </c>
      <c r="H76" s="852"/>
      <c r="I76" s="852"/>
      <c r="J76" s="852" t="s">
        <v>154</v>
      </c>
      <c r="K76" s="852"/>
      <c r="L76" s="852"/>
      <c r="M76" s="617"/>
      <c r="N76" s="618"/>
    </row>
    <row r="77" spans="5:14" x14ac:dyDescent="0.2">
      <c r="E77" s="846" t="s">
        <v>121</v>
      </c>
      <c r="F77" s="846"/>
      <c r="G77" s="846" t="s">
        <v>167</v>
      </c>
      <c r="H77" s="846"/>
      <c r="I77" s="846"/>
      <c r="J77" s="846" t="s">
        <v>155</v>
      </c>
      <c r="K77" s="846"/>
      <c r="L77" s="846"/>
      <c r="M77" s="847"/>
      <c r="N77" s="847"/>
    </row>
    <row r="78" spans="5:14" x14ac:dyDescent="0.2">
      <c r="F78" s="618"/>
      <c r="J78" s="846"/>
      <c r="K78" s="846"/>
      <c r="L78" s="846"/>
      <c r="M78" s="847"/>
      <c r="N78" s="847"/>
    </row>
    <row r="79" spans="5:14" x14ac:dyDescent="0.2">
      <c r="F79" s="618"/>
      <c r="J79" s="598"/>
      <c r="K79" s="598"/>
      <c r="L79" s="598"/>
      <c r="M79" s="619"/>
      <c r="N79" s="619"/>
    </row>
    <row r="80" spans="5:14" x14ac:dyDescent="0.2">
      <c r="F80" s="598"/>
      <c r="G80" s="846"/>
      <c r="H80" s="846"/>
      <c r="I80" s="846"/>
      <c r="J80" s="846"/>
      <c r="K80" s="846"/>
      <c r="M80" s="846"/>
      <c r="N80" s="846"/>
    </row>
    <row r="81" spans="5:14" x14ac:dyDescent="0.2">
      <c r="F81" s="620" t="s">
        <v>122</v>
      </c>
      <c r="G81" s="621" t="s">
        <v>123</v>
      </c>
      <c r="H81" s="598"/>
      <c r="I81" s="598"/>
      <c r="J81" s="598"/>
      <c r="K81" s="598"/>
      <c r="M81" s="598"/>
      <c r="N81" s="598"/>
    </row>
    <row r="82" spans="5:14" x14ac:dyDescent="0.2">
      <c r="G82" s="598"/>
      <c r="H82" s="598"/>
      <c r="I82" s="598"/>
      <c r="J82" s="598"/>
      <c r="K82" s="598"/>
      <c r="M82" s="598"/>
      <c r="N82" s="598"/>
    </row>
    <row r="83" spans="5:14" x14ac:dyDescent="0.2">
      <c r="F83" s="622" t="s">
        <v>152</v>
      </c>
      <c r="G83" s="619" t="s">
        <v>124</v>
      </c>
      <c r="H83" s="598"/>
      <c r="I83" s="598"/>
      <c r="J83" s="598"/>
      <c r="K83" s="598"/>
      <c r="M83" s="598"/>
      <c r="N83" s="598"/>
    </row>
    <row r="84" spans="5:14" x14ac:dyDescent="0.2">
      <c r="F84" s="622"/>
      <c r="G84" s="618"/>
      <c r="H84" s="598"/>
      <c r="I84" s="598"/>
      <c r="J84" s="598"/>
      <c r="K84" s="598"/>
      <c r="M84" s="598"/>
      <c r="N84" s="598"/>
    </row>
    <row r="85" spans="5:14" x14ac:dyDescent="0.2">
      <c r="F85" s="622" t="s">
        <v>153</v>
      </c>
      <c r="G85" s="619" t="s">
        <v>124</v>
      </c>
      <c r="H85" s="598"/>
      <c r="I85" s="598"/>
      <c r="J85" s="598"/>
      <c r="K85" s="598"/>
      <c r="M85" s="598"/>
      <c r="N85" s="598"/>
    </row>
    <row r="86" spans="5:14" x14ac:dyDescent="0.2">
      <c r="G86" s="619"/>
      <c r="H86" s="598"/>
      <c r="I86" s="598"/>
      <c r="J86" s="598"/>
      <c r="K86" s="598"/>
      <c r="M86" s="598"/>
      <c r="N86" s="598"/>
    </row>
    <row r="87" spans="5:14" x14ac:dyDescent="0.2">
      <c r="H87" s="598"/>
      <c r="I87" s="598"/>
      <c r="J87" s="598"/>
      <c r="K87" s="598"/>
      <c r="M87" s="598"/>
      <c r="N87" s="598"/>
    </row>
    <row r="88" spans="5:14" x14ac:dyDescent="0.2">
      <c r="G88" s="619"/>
    </row>
    <row r="89" spans="5:14" x14ac:dyDescent="0.2">
      <c r="I89" s="535" t="s">
        <v>145</v>
      </c>
    </row>
    <row r="92" spans="5:14" x14ac:dyDescent="0.2">
      <c r="E92" s="848"/>
      <c r="F92" s="848"/>
      <c r="G92" s="848"/>
      <c r="H92" s="848"/>
      <c r="I92" s="848"/>
      <c r="J92" s="848"/>
      <c r="K92" s="848"/>
      <c r="L92" s="848"/>
    </row>
    <row r="93" spans="5:14" x14ac:dyDescent="0.2">
      <c r="E93" s="848"/>
      <c r="F93" s="848"/>
      <c r="G93" s="848"/>
      <c r="H93" s="848"/>
      <c r="I93" s="848"/>
      <c r="J93" s="848"/>
      <c r="K93" s="848"/>
      <c r="L93" s="848"/>
    </row>
    <row r="94" spans="5:14" x14ac:dyDescent="0.2">
      <c r="E94" s="848"/>
      <c r="F94" s="848"/>
      <c r="G94" s="848"/>
      <c r="H94" s="848"/>
      <c r="I94" s="848"/>
      <c r="J94" s="848"/>
      <c r="K94" s="848"/>
      <c r="L94" s="848"/>
    </row>
    <row r="95" spans="5:14" x14ac:dyDescent="0.2">
      <c r="E95" s="623"/>
      <c r="F95" s="623"/>
      <c r="G95" s="623"/>
      <c r="H95" s="623"/>
      <c r="I95" s="623"/>
      <c r="J95" s="623"/>
      <c r="K95" s="623"/>
      <c r="L95" s="623"/>
      <c r="M95" s="623"/>
    </row>
    <row r="96" spans="5:14" x14ac:dyDescent="0.2">
      <c r="E96" s="624"/>
      <c r="F96" s="625"/>
      <c r="G96" s="625"/>
      <c r="H96" s="625"/>
      <c r="I96" s="625"/>
      <c r="J96" s="625"/>
      <c r="K96" s="625"/>
      <c r="L96" s="625"/>
      <c r="M96" s="623"/>
    </row>
    <row r="97" spans="5:13" ht="17.25" customHeight="1" x14ac:dyDescent="0.2">
      <c r="E97" s="626"/>
      <c r="F97" s="627"/>
      <c r="G97" s="628"/>
      <c r="H97" s="628"/>
      <c r="I97" s="628"/>
      <c r="J97" s="628"/>
      <c r="K97" s="629"/>
      <c r="L97" s="629"/>
      <c r="M97" s="623"/>
    </row>
    <row r="98" spans="5:13" ht="17.25" customHeight="1" x14ac:dyDescent="0.2">
      <c r="E98" s="630"/>
      <c r="F98" s="631"/>
      <c r="G98" s="632"/>
      <c r="H98" s="632"/>
      <c r="I98" s="632"/>
      <c r="J98" s="632"/>
      <c r="K98" s="633"/>
      <c r="L98" s="633"/>
      <c r="M98" s="623"/>
    </row>
    <row r="99" spans="5:13" ht="22.5" customHeight="1" x14ac:dyDescent="0.2">
      <c r="E99" s="630"/>
      <c r="F99" s="631"/>
      <c r="G99" s="632"/>
      <c r="H99" s="632"/>
      <c r="I99" s="632"/>
      <c r="J99" s="632"/>
      <c r="K99" s="633"/>
      <c r="L99" s="633"/>
      <c r="M99" s="623"/>
    </row>
    <row r="100" spans="5:13" ht="22.5" customHeight="1" x14ac:dyDescent="0.2">
      <c r="E100" s="630"/>
      <c r="F100" s="631"/>
      <c r="G100" s="632"/>
      <c r="H100" s="632"/>
      <c r="I100" s="632"/>
      <c r="J100" s="632"/>
      <c r="K100" s="633"/>
      <c r="L100" s="633"/>
      <c r="M100" s="623"/>
    </row>
    <row r="101" spans="5:13" ht="14.25" customHeight="1" x14ac:dyDescent="0.2">
      <c r="E101" s="634"/>
      <c r="F101" s="635"/>
      <c r="G101" s="636"/>
      <c r="H101" s="636"/>
      <c r="I101" s="636"/>
      <c r="J101" s="636"/>
      <c r="K101" s="637"/>
      <c r="L101" s="637"/>
      <c r="M101" s="623"/>
    </row>
    <row r="102" spans="5:13" ht="16.5" customHeight="1" x14ac:dyDescent="0.2">
      <c r="E102" s="634"/>
      <c r="F102" s="635"/>
      <c r="G102" s="636"/>
      <c r="H102" s="636"/>
      <c r="I102" s="636"/>
      <c r="J102" s="636"/>
      <c r="K102" s="637"/>
      <c r="L102" s="637"/>
      <c r="M102" s="623"/>
    </row>
    <row r="103" spans="5:13" ht="16.5" customHeight="1" x14ac:dyDescent="0.2">
      <c r="E103" s="634"/>
      <c r="F103" s="638"/>
      <c r="G103" s="639"/>
      <c r="H103" s="639"/>
      <c r="I103" s="639"/>
      <c r="J103" s="639"/>
      <c r="K103" s="640"/>
      <c r="L103" s="640"/>
      <c r="M103" s="623"/>
    </row>
    <row r="104" spans="5:13" ht="23.25" customHeight="1" x14ac:dyDescent="0.2">
      <c r="E104" s="634"/>
      <c r="F104" s="641"/>
      <c r="G104" s="639"/>
      <c r="H104" s="639"/>
      <c r="I104" s="639"/>
      <c r="J104" s="639"/>
      <c r="K104" s="640"/>
      <c r="L104" s="640"/>
      <c r="M104" s="623"/>
    </row>
    <row r="105" spans="5:13" ht="19.5" customHeight="1" x14ac:dyDescent="0.2">
      <c r="E105" s="634"/>
      <c r="F105" s="638"/>
      <c r="G105" s="639"/>
      <c r="H105" s="639"/>
      <c r="I105" s="639"/>
      <c r="J105" s="639"/>
      <c r="K105" s="640"/>
      <c r="L105" s="640"/>
      <c r="M105" s="623"/>
    </row>
    <row r="106" spans="5:13" ht="18.75" customHeight="1" x14ac:dyDescent="0.2">
      <c r="E106" s="634"/>
      <c r="F106" s="638"/>
      <c r="G106" s="639"/>
      <c r="H106" s="639"/>
      <c r="I106" s="639"/>
      <c r="J106" s="639"/>
      <c r="K106" s="640"/>
      <c r="L106" s="640"/>
      <c r="M106" s="623"/>
    </row>
    <row r="107" spans="5:13" ht="19.5" customHeight="1" x14ac:dyDescent="0.2">
      <c r="E107" s="634"/>
      <c r="F107" s="638"/>
      <c r="G107" s="639"/>
      <c r="H107" s="639"/>
      <c r="I107" s="639"/>
      <c r="J107" s="639"/>
      <c r="K107" s="640"/>
      <c r="L107" s="640"/>
      <c r="M107" s="623"/>
    </row>
    <row r="108" spans="5:13" ht="19.5" customHeight="1" x14ac:dyDescent="0.2">
      <c r="E108" s="634"/>
      <c r="F108" s="638"/>
      <c r="G108" s="639"/>
      <c r="H108" s="639"/>
      <c r="I108" s="639"/>
      <c r="J108" s="639"/>
      <c r="K108" s="640"/>
      <c r="L108" s="640"/>
      <c r="M108" s="623"/>
    </row>
    <row r="109" spans="5:13" ht="19.5" customHeight="1" x14ac:dyDescent="0.2">
      <c r="E109" s="634"/>
      <c r="F109" s="638"/>
      <c r="G109" s="639"/>
      <c r="H109" s="639"/>
      <c r="I109" s="639"/>
      <c r="J109" s="639"/>
      <c r="K109" s="640"/>
      <c r="L109" s="640"/>
      <c r="M109" s="623"/>
    </row>
    <row r="110" spans="5:13" ht="19.5" customHeight="1" x14ac:dyDescent="0.2">
      <c r="E110" s="634"/>
      <c r="F110" s="638"/>
      <c r="G110" s="639"/>
      <c r="H110" s="639"/>
      <c r="I110" s="639"/>
      <c r="J110" s="639"/>
      <c r="K110" s="640"/>
      <c r="L110" s="640"/>
      <c r="M110" s="623"/>
    </row>
    <row r="111" spans="5:13" ht="19.5" customHeight="1" x14ac:dyDescent="0.2">
      <c r="E111" s="634"/>
      <c r="F111" s="638"/>
      <c r="G111" s="639"/>
      <c r="H111" s="639"/>
      <c r="I111" s="639"/>
      <c r="J111" s="639"/>
      <c r="K111" s="640"/>
      <c r="L111" s="640"/>
      <c r="M111" s="623"/>
    </row>
    <row r="112" spans="5:13" ht="19.5" customHeight="1" x14ac:dyDescent="0.2">
      <c r="E112" s="634"/>
      <c r="F112" s="638"/>
      <c r="G112" s="639"/>
      <c r="H112" s="639"/>
      <c r="I112" s="639"/>
      <c r="J112" s="639"/>
      <c r="K112" s="640"/>
      <c r="L112" s="640"/>
      <c r="M112" s="623"/>
    </row>
    <row r="113" spans="5:13" ht="19.5" customHeight="1" x14ac:dyDescent="0.2">
      <c r="E113" s="634"/>
      <c r="F113" s="638"/>
      <c r="G113" s="639"/>
      <c r="H113" s="639"/>
      <c r="I113" s="639"/>
      <c r="J113" s="639"/>
      <c r="K113" s="640"/>
      <c r="L113" s="640"/>
      <c r="M113" s="623"/>
    </row>
    <row r="114" spans="5:13" ht="19.5" customHeight="1" x14ac:dyDescent="0.2">
      <c r="E114" s="634"/>
      <c r="F114" s="642"/>
      <c r="G114" s="639"/>
      <c r="H114" s="639"/>
      <c r="I114" s="639"/>
      <c r="J114" s="639"/>
      <c r="K114" s="640"/>
      <c r="L114" s="640"/>
      <c r="M114" s="623"/>
    </row>
    <row r="115" spans="5:13" ht="16.5" customHeight="1" x14ac:dyDescent="0.2">
      <c r="E115" s="634"/>
      <c r="F115" s="642"/>
      <c r="G115" s="639"/>
      <c r="H115" s="639"/>
      <c r="I115" s="639"/>
      <c r="J115" s="639"/>
      <c r="K115" s="640"/>
      <c r="L115" s="640"/>
      <c r="M115" s="623"/>
    </row>
    <row r="116" spans="5:13" ht="15" customHeight="1" x14ac:dyDescent="0.2">
      <c r="E116" s="634"/>
      <c r="F116" s="638"/>
      <c r="G116" s="639"/>
      <c r="H116" s="639"/>
      <c r="I116" s="639"/>
      <c r="J116" s="639"/>
      <c r="K116" s="640"/>
      <c r="L116" s="640"/>
      <c r="M116" s="623"/>
    </row>
    <row r="117" spans="5:13" ht="19.5" customHeight="1" x14ac:dyDescent="0.2">
      <c r="E117" s="634"/>
      <c r="F117" s="638"/>
      <c r="G117" s="639"/>
      <c r="H117" s="639"/>
      <c r="I117" s="639"/>
      <c r="J117" s="639"/>
      <c r="K117" s="640"/>
      <c r="L117" s="640"/>
      <c r="M117" s="623"/>
    </row>
    <row r="118" spans="5:13" ht="19.5" customHeight="1" x14ac:dyDescent="0.2">
      <c r="E118" s="634"/>
      <c r="F118" s="638"/>
      <c r="G118" s="639"/>
      <c r="H118" s="639"/>
      <c r="I118" s="639"/>
      <c r="J118" s="639"/>
      <c r="K118" s="640"/>
      <c r="L118" s="640"/>
      <c r="M118" s="623"/>
    </row>
    <row r="119" spans="5:13" ht="19.5" customHeight="1" x14ac:dyDescent="0.2">
      <c r="E119" s="634"/>
      <c r="F119" s="638"/>
      <c r="G119" s="639"/>
      <c r="H119" s="639"/>
      <c r="I119" s="639"/>
      <c r="J119" s="639"/>
      <c r="K119" s="640"/>
      <c r="L119" s="640"/>
      <c r="M119" s="623"/>
    </row>
    <row r="120" spans="5:13" ht="19.5" customHeight="1" x14ac:dyDescent="0.2">
      <c r="E120" s="634"/>
      <c r="F120" s="638"/>
      <c r="G120" s="639"/>
      <c r="H120" s="639"/>
      <c r="I120" s="639"/>
      <c r="J120" s="639"/>
      <c r="K120" s="640"/>
      <c r="L120" s="640"/>
      <c r="M120" s="623"/>
    </row>
    <row r="121" spans="5:13" ht="26.25" customHeight="1" x14ac:dyDescent="0.2">
      <c r="E121" s="634"/>
      <c r="F121" s="641"/>
      <c r="G121" s="639"/>
      <c r="H121" s="639"/>
      <c r="I121" s="639"/>
      <c r="J121" s="639"/>
      <c r="K121" s="640"/>
      <c r="L121" s="640"/>
      <c r="M121" s="623"/>
    </row>
    <row r="122" spans="5:13" ht="26.25" customHeight="1" x14ac:dyDescent="0.2">
      <c r="E122" s="634"/>
      <c r="F122" s="641"/>
      <c r="G122" s="639"/>
      <c r="H122" s="639"/>
      <c r="I122" s="639"/>
      <c r="J122" s="639"/>
      <c r="K122" s="640"/>
      <c r="L122" s="640"/>
      <c r="M122" s="623"/>
    </row>
    <row r="123" spans="5:13" ht="27" customHeight="1" x14ac:dyDescent="0.2">
      <c r="E123" s="634"/>
      <c r="F123" s="635"/>
      <c r="G123" s="636"/>
      <c r="H123" s="636"/>
      <c r="I123" s="636"/>
      <c r="J123" s="636"/>
      <c r="K123" s="637"/>
      <c r="L123" s="637"/>
      <c r="M123" s="623"/>
    </row>
    <row r="124" spans="5:13" ht="19.5" customHeight="1" x14ac:dyDescent="0.2">
      <c r="E124" s="643"/>
      <c r="F124" s="644"/>
      <c r="G124" s="645"/>
      <c r="H124" s="645"/>
      <c r="I124" s="645"/>
      <c r="J124" s="645"/>
      <c r="K124" s="646"/>
      <c r="L124" s="646"/>
      <c r="M124" s="623"/>
    </row>
    <row r="125" spans="5:13" ht="19.5" customHeight="1" x14ac:dyDescent="0.2">
      <c r="E125" s="634"/>
      <c r="F125" s="642"/>
      <c r="G125" s="639"/>
      <c r="H125" s="639"/>
      <c r="I125" s="639"/>
      <c r="J125" s="639"/>
      <c r="K125" s="640"/>
      <c r="L125" s="640"/>
      <c r="M125" s="623"/>
    </row>
    <row r="126" spans="5:13" ht="19.5" customHeight="1" x14ac:dyDescent="0.2">
      <c r="E126" s="634"/>
      <c r="F126" s="642"/>
      <c r="G126" s="639"/>
      <c r="H126" s="639"/>
      <c r="I126" s="639"/>
      <c r="J126" s="639"/>
      <c r="K126" s="640"/>
      <c r="L126" s="640"/>
      <c r="M126" s="623"/>
    </row>
    <row r="127" spans="5:13" ht="19.5" customHeight="1" x14ac:dyDescent="0.2">
      <c r="E127" s="634"/>
      <c r="F127" s="642"/>
      <c r="G127" s="639"/>
      <c r="H127" s="639"/>
      <c r="I127" s="639"/>
      <c r="J127" s="639"/>
      <c r="K127" s="640"/>
      <c r="L127" s="640"/>
      <c r="M127" s="623"/>
    </row>
    <row r="128" spans="5:13" ht="19.5" customHeight="1" x14ac:dyDescent="0.2">
      <c r="E128" s="634"/>
      <c r="F128" s="642"/>
      <c r="G128" s="639"/>
      <c r="H128" s="639"/>
      <c r="I128" s="639"/>
      <c r="J128" s="639"/>
      <c r="K128" s="640"/>
      <c r="L128" s="640"/>
      <c r="M128" s="623"/>
    </row>
    <row r="129" spans="5:13" ht="19.5" customHeight="1" x14ac:dyDescent="0.2">
      <c r="E129" s="634"/>
      <c r="F129" s="642"/>
      <c r="G129" s="639"/>
      <c r="H129" s="639"/>
      <c r="I129" s="639"/>
      <c r="J129" s="639"/>
      <c r="K129" s="640"/>
      <c r="L129" s="640"/>
      <c r="M129" s="623"/>
    </row>
    <row r="130" spans="5:13" ht="19.5" customHeight="1" x14ac:dyDescent="0.2">
      <c r="E130" s="634"/>
      <c r="F130" s="642"/>
      <c r="G130" s="639"/>
      <c r="H130" s="639"/>
      <c r="I130" s="639"/>
      <c r="J130" s="639"/>
      <c r="K130" s="640"/>
      <c r="L130" s="640"/>
      <c r="M130" s="623"/>
    </row>
    <row r="131" spans="5:13" ht="19.5" customHeight="1" x14ac:dyDescent="0.2">
      <c r="E131" s="643"/>
      <c r="F131" s="644"/>
      <c r="G131" s="645"/>
      <c r="H131" s="645"/>
      <c r="I131" s="645"/>
      <c r="J131" s="645"/>
      <c r="K131" s="646"/>
      <c r="L131" s="646"/>
      <c r="M131" s="623"/>
    </row>
    <row r="132" spans="5:13" ht="19.5" customHeight="1" x14ac:dyDescent="0.2">
      <c r="E132" s="634"/>
      <c r="F132" s="642"/>
      <c r="G132" s="639"/>
      <c r="H132" s="639"/>
      <c r="I132" s="639"/>
      <c r="J132" s="639"/>
      <c r="K132" s="640"/>
      <c r="L132" s="640"/>
      <c r="M132" s="623"/>
    </row>
    <row r="133" spans="5:13" ht="19.5" customHeight="1" x14ac:dyDescent="0.2">
      <c r="E133" s="634"/>
      <c r="F133" s="635"/>
      <c r="G133" s="636"/>
      <c r="H133" s="636"/>
      <c r="I133" s="636"/>
      <c r="J133" s="636"/>
      <c r="K133" s="637"/>
      <c r="L133" s="637"/>
      <c r="M133" s="623"/>
    </row>
    <row r="134" spans="5:13" ht="19.5" customHeight="1" x14ac:dyDescent="0.2">
      <c r="E134" s="634"/>
      <c r="F134" s="638"/>
      <c r="G134" s="639"/>
      <c r="H134" s="647"/>
      <c r="I134" s="647"/>
      <c r="J134" s="647"/>
      <c r="K134" s="640"/>
      <c r="L134" s="640"/>
      <c r="M134" s="623"/>
    </row>
    <row r="135" spans="5:13" ht="19.5" customHeight="1" x14ac:dyDescent="0.2">
      <c r="E135" s="634"/>
      <c r="F135" s="638"/>
      <c r="G135" s="639"/>
      <c r="H135" s="648"/>
      <c r="I135" s="648"/>
      <c r="J135" s="648"/>
      <c r="K135" s="640"/>
      <c r="L135" s="640"/>
      <c r="M135" s="623"/>
    </row>
    <row r="136" spans="5:13" ht="18.75" customHeight="1" x14ac:dyDescent="0.2">
      <c r="E136" s="634"/>
      <c r="F136" s="638"/>
      <c r="G136" s="639"/>
      <c r="H136" s="639"/>
      <c r="I136" s="639"/>
      <c r="J136" s="639"/>
      <c r="K136" s="640"/>
      <c r="L136" s="640"/>
      <c r="M136" s="623"/>
    </row>
    <row r="137" spans="5:13" x14ac:dyDescent="0.2">
      <c r="E137" s="623"/>
      <c r="F137" s="623"/>
      <c r="G137" s="623"/>
      <c r="H137" s="623"/>
      <c r="I137" s="623"/>
      <c r="J137" s="623"/>
      <c r="K137" s="623"/>
      <c r="L137" s="623"/>
      <c r="M137" s="623"/>
    </row>
    <row r="138" spans="5:13" ht="12.75" customHeight="1" x14ac:dyDescent="0.2">
      <c r="E138" s="623"/>
      <c r="F138" s="623"/>
      <c r="G138" s="623"/>
      <c r="H138" s="623"/>
      <c r="I138" s="623"/>
      <c r="J138" s="849"/>
      <c r="K138" s="849"/>
      <c r="L138" s="849"/>
      <c r="M138" s="623"/>
    </row>
    <row r="139" spans="5:13" ht="12.75" customHeight="1" x14ac:dyDescent="0.2">
      <c r="E139" s="623"/>
      <c r="F139" s="649"/>
      <c r="G139" s="849"/>
      <c r="H139" s="849"/>
      <c r="I139" s="849"/>
      <c r="J139" s="850"/>
      <c r="K139" s="850"/>
      <c r="L139" s="850"/>
      <c r="M139" s="623"/>
    </row>
    <row r="140" spans="5:13" x14ac:dyDescent="0.2">
      <c r="E140" s="623"/>
      <c r="F140" s="623"/>
      <c r="G140" s="623"/>
      <c r="H140" s="623"/>
      <c r="I140" s="623"/>
      <c r="J140" s="623"/>
      <c r="K140" s="623"/>
      <c r="L140" s="623"/>
      <c r="M140" s="623"/>
    </row>
    <row r="141" spans="5:13" x14ac:dyDescent="0.2">
      <c r="E141" s="623"/>
      <c r="F141" s="623"/>
      <c r="G141" s="623"/>
      <c r="H141" s="623"/>
      <c r="I141" s="623"/>
      <c r="J141" s="623"/>
      <c r="K141" s="623"/>
      <c r="L141" s="623"/>
      <c r="M141" s="623"/>
    </row>
    <row r="142" spans="5:13" x14ac:dyDescent="0.2">
      <c r="E142" s="623"/>
      <c r="F142" s="623"/>
      <c r="G142" s="623"/>
      <c r="H142" s="623"/>
      <c r="I142" s="623"/>
      <c r="J142" s="623"/>
      <c r="K142" s="623"/>
      <c r="L142" s="623"/>
      <c r="M142" s="623"/>
    </row>
    <row r="143" spans="5:13" x14ac:dyDescent="0.2">
      <c r="E143" s="623"/>
      <c r="F143" s="650"/>
      <c r="G143" s="651"/>
      <c r="H143" s="651"/>
      <c r="I143" s="650"/>
      <c r="J143" s="845"/>
      <c r="K143" s="845"/>
      <c r="L143" s="845"/>
      <c r="M143" s="623"/>
    </row>
    <row r="144" spans="5:13" x14ac:dyDescent="0.2">
      <c r="E144" s="623"/>
      <c r="F144" s="652"/>
      <c r="G144" s="623"/>
      <c r="H144" s="623"/>
      <c r="I144" s="623"/>
      <c r="J144" s="844"/>
      <c r="K144" s="844"/>
      <c r="L144" s="844"/>
      <c r="M144" s="623"/>
    </row>
    <row r="145" spans="5:13" x14ac:dyDescent="0.2">
      <c r="E145" s="623"/>
      <c r="F145" s="650"/>
      <c r="G145" s="623"/>
      <c r="H145" s="623"/>
      <c r="I145" s="623"/>
      <c r="J145" s="844"/>
      <c r="K145" s="844"/>
      <c r="L145" s="844"/>
      <c r="M145" s="623"/>
    </row>
    <row r="146" spans="5:13" x14ac:dyDescent="0.2">
      <c r="E146" s="623"/>
      <c r="F146" s="652"/>
      <c r="G146" s="844"/>
      <c r="H146" s="844"/>
      <c r="I146" s="844"/>
      <c r="J146" s="844"/>
      <c r="K146" s="844"/>
      <c r="L146" s="623"/>
      <c r="M146" s="623"/>
    </row>
    <row r="147" spans="5:13" x14ac:dyDescent="0.2">
      <c r="E147" s="623"/>
      <c r="F147" s="623"/>
      <c r="G147" s="844"/>
      <c r="H147" s="844"/>
      <c r="I147" s="844"/>
      <c r="J147" s="844"/>
      <c r="K147" s="844"/>
      <c r="L147" s="623"/>
      <c r="M147" s="623"/>
    </row>
    <row r="148" spans="5:13" x14ac:dyDescent="0.2">
      <c r="E148" s="623"/>
      <c r="F148" s="653"/>
      <c r="G148" s="650"/>
      <c r="H148" s="652"/>
      <c r="I148" s="652"/>
      <c r="J148" s="652"/>
      <c r="K148" s="652"/>
      <c r="L148" s="623"/>
      <c r="M148" s="623"/>
    </row>
    <row r="149" spans="5:13" x14ac:dyDescent="0.2">
      <c r="E149" s="623"/>
      <c r="F149" s="623"/>
      <c r="G149" s="652"/>
      <c r="H149" s="652"/>
      <c r="I149" s="652"/>
      <c r="J149" s="652"/>
      <c r="K149" s="652"/>
      <c r="L149" s="623"/>
      <c r="M149" s="623"/>
    </row>
    <row r="150" spans="5:13" x14ac:dyDescent="0.2">
      <c r="E150" s="623"/>
      <c r="F150" s="623"/>
      <c r="G150" s="654"/>
      <c r="H150" s="652"/>
      <c r="I150" s="652"/>
      <c r="J150" s="652"/>
      <c r="K150" s="652"/>
      <c r="L150" s="623"/>
      <c r="M150" s="623"/>
    </row>
    <row r="151" spans="5:13" x14ac:dyDescent="0.2">
      <c r="E151" s="623"/>
      <c r="F151" s="623"/>
      <c r="G151" s="650"/>
      <c r="H151" s="652"/>
      <c r="I151" s="652"/>
      <c r="J151" s="652"/>
      <c r="K151" s="652"/>
      <c r="L151" s="623"/>
      <c r="M151" s="623"/>
    </row>
    <row r="152" spans="5:13" x14ac:dyDescent="0.2">
      <c r="E152" s="623"/>
      <c r="F152" s="623"/>
      <c r="G152" s="654"/>
      <c r="H152" s="652"/>
      <c r="I152" s="652"/>
      <c r="J152" s="652"/>
      <c r="K152" s="652"/>
      <c r="L152" s="623"/>
      <c r="M152" s="623"/>
    </row>
    <row r="153" spans="5:13" x14ac:dyDescent="0.2">
      <c r="E153" s="623"/>
      <c r="F153" s="623"/>
      <c r="G153" s="654"/>
      <c r="H153" s="652"/>
      <c r="I153" s="652"/>
      <c r="J153" s="652"/>
      <c r="K153" s="652"/>
      <c r="L153" s="623"/>
      <c r="M153" s="623"/>
    </row>
    <row r="154" spans="5:13" x14ac:dyDescent="0.2">
      <c r="E154" s="623"/>
      <c r="F154" s="623"/>
      <c r="G154" s="623"/>
      <c r="H154" s="652"/>
      <c r="I154" s="652"/>
      <c r="J154" s="652"/>
      <c r="K154" s="652"/>
      <c r="L154" s="623"/>
      <c r="M154" s="623"/>
    </row>
    <row r="155" spans="5:13" x14ac:dyDescent="0.2">
      <c r="E155" s="623"/>
      <c r="F155" s="623"/>
      <c r="G155" s="654"/>
      <c r="H155" s="623"/>
      <c r="I155" s="623"/>
      <c r="J155" s="623"/>
      <c r="K155" s="623"/>
      <c r="L155" s="623"/>
      <c r="M155" s="623"/>
    </row>
    <row r="156" spans="5:13" x14ac:dyDescent="0.2">
      <c r="E156" s="623"/>
      <c r="F156" s="623"/>
      <c r="G156" s="623"/>
      <c r="H156" s="623"/>
      <c r="I156" s="623"/>
      <c r="J156" s="623"/>
      <c r="K156" s="623"/>
      <c r="L156" s="623"/>
      <c r="M156" s="623"/>
    </row>
    <row r="157" spans="5:13" x14ac:dyDescent="0.2">
      <c r="E157" s="623"/>
      <c r="F157" s="623"/>
      <c r="G157" s="623"/>
      <c r="H157" s="623"/>
      <c r="I157" s="623"/>
      <c r="J157" s="623"/>
      <c r="K157" s="623"/>
      <c r="L157" s="623"/>
      <c r="M157" s="623"/>
    </row>
    <row r="158" spans="5:13" x14ac:dyDescent="0.2">
      <c r="E158" s="623"/>
      <c r="F158" s="623"/>
      <c r="G158" s="623"/>
      <c r="H158" s="623"/>
      <c r="I158" s="623"/>
      <c r="J158" s="623"/>
      <c r="K158" s="623"/>
      <c r="L158" s="623"/>
      <c r="M158" s="623"/>
    </row>
    <row r="159" spans="5:13" x14ac:dyDescent="0.2">
      <c r="E159" s="623"/>
      <c r="F159" s="623"/>
      <c r="G159" s="623"/>
      <c r="H159" s="623"/>
      <c r="I159" s="623"/>
      <c r="J159" s="623"/>
      <c r="K159" s="623"/>
      <c r="L159" s="623"/>
      <c r="M159" s="623"/>
    </row>
    <row r="160" spans="5:13" x14ac:dyDescent="0.2">
      <c r="E160" s="623"/>
      <c r="F160" s="623"/>
      <c r="G160" s="623"/>
      <c r="H160" s="623"/>
      <c r="I160" s="623"/>
      <c r="J160" s="623"/>
      <c r="K160" s="623"/>
      <c r="L160" s="623"/>
      <c r="M160" s="623"/>
    </row>
    <row r="161" spans="5:13" x14ac:dyDescent="0.2">
      <c r="E161" s="623"/>
      <c r="F161" s="623"/>
      <c r="G161" s="623"/>
      <c r="H161" s="623"/>
      <c r="I161" s="623"/>
      <c r="J161" s="623"/>
      <c r="K161" s="623"/>
      <c r="L161" s="623"/>
      <c r="M161" s="623"/>
    </row>
    <row r="162" spans="5:13" x14ac:dyDescent="0.2">
      <c r="E162" s="623"/>
      <c r="F162" s="623"/>
      <c r="G162" s="623"/>
      <c r="H162" s="623"/>
      <c r="I162" s="623"/>
      <c r="J162" s="623"/>
      <c r="K162" s="623"/>
      <c r="L162" s="623"/>
      <c r="M162" s="623"/>
    </row>
    <row r="163" spans="5:13" x14ac:dyDescent="0.2">
      <c r="E163" s="623"/>
      <c r="F163" s="623"/>
      <c r="G163" s="623"/>
      <c r="H163" s="623"/>
      <c r="I163" s="623"/>
      <c r="J163" s="623"/>
      <c r="K163" s="623"/>
      <c r="L163" s="623"/>
      <c r="M163" s="623"/>
    </row>
    <row r="164" spans="5:13" ht="21" customHeight="1" x14ac:dyDescent="0.2">
      <c r="E164" s="623"/>
      <c r="F164" s="623"/>
      <c r="G164" s="623"/>
      <c r="H164" s="623"/>
      <c r="I164" s="623"/>
      <c r="J164" s="623"/>
      <c r="K164" s="623"/>
      <c r="L164" s="623"/>
      <c r="M164" s="623"/>
    </row>
    <row r="165" spans="5:13" ht="21" customHeight="1" x14ac:dyDescent="0.2">
      <c r="E165" s="623"/>
      <c r="F165" s="623"/>
      <c r="G165" s="623"/>
      <c r="H165" s="623"/>
      <c r="I165" s="623"/>
      <c r="J165" s="623"/>
      <c r="K165" s="623"/>
      <c r="L165" s="623"/>
      <c r="M165" s="623"/>
    </row>
    <row r="166" spans="5:13" ht="21" customHeight="1" x14ac:dyDescent="0.2">
      <c r="E166" s="623"/>
      <c r="F166" s="623"/>
      <c r="G166" s="623"/>
      <c r="H166" s="623"/>
      <c r="I166" s="623"/>
      <c r="J166" s="623"/>
      <c r="K166" s="623"/>
      <c r="L166" s="623"/>
      <c r="M166" s="623"/>
    </row>
    <row r="167" spans="5:13" ht="21" customHeight="1" x14ac:dyDescent="0.2">
      <c r="E167" s="623"/>
      <c r="F167" s="623"/>
      <c r="G167" s="623"/>
      <c r="H167" s="623"/>
      <c r="I167" s="623"/>
      <c r="J167" s="623"/>
      <c r="K167" s="623"/>
      <c r="L167" s="623"/>
      <c r="M167" s="623"/>
    </row>
    <row r="168" spans="5:13" x14ac:dyDescent="0.2">
      <c r="E168" s="623"/>
      <c r="F168" s="623"/>
      <c r="G168" s="623"/>
      <c r="H168" s="623"/>
      <c r="I168" s="623"/>
      <c r="J168" s="623"/>
      <c r="K168" s="623"/>
      <c r="L168" s="623"/>
      <c r="M168" s="623"/>
    </row>
    <row r="169" spans="5:13" ht="20.25" customHeight="1" x14ac:dyDescent="0.2">
      <c r="E169" s="623"/>
      <c r="F169" s="623"/>
      <c r="G169" s="623"/>
      <c r="H169" s="623"/>
      <c r="I169" s="623"/>
      <c r="J169" s="623"/>
      <c r="K169" s="623"/>
      <c r="L169" s="623"/>
      <c r="M169" s="623"/>
    </row>
    <row r="170" spans="5:13" ht="20.25" customHeight="1" x14ac:dyDescent="0.2">
      <c r="E170" s="623"/>
      <c r="F170" s="623"/>
      <c r="G170" s="623"/>
      <c r="H170" s="623"/>
      <c r="I170" s="623"/>
      <c r="J170" s="623"/>
      <c r="K170" s="623"/>
      <c r="L170" s="623"/>
      <c r="M170" s="623"/>
    </row>
    <row r="171" spans="5:13" ht="24" customHeight="1" x14ac:dyDescent="0.2">
      <c r="E171" s="623"/>
      <c r="F171" s="623"/>
      <c r="G171" s="623"/>
      <c r="H171" s="623"/>
      <c r="I171" s="623"/>
      <c r="J171" s="623"/>
      <c r="K171" s="623"/>
      <c r="L171" s="623"/>
      <c r="M171" s="623"/>
    </row>
    <row r="172" spans="5:13" ht="20.25" customHeight="1" x14ac:dyDescent="0.2">
      <c r="E172" s="623"/>
      <c r="F172" s="623"/>
      <c r="G172" s="623"/>
      <c r="H172" s="623"/>
      <c r="I172" s="623"/>
      <c r="J172" s="623"/>
      <c r="K172" s="623"/>
      <c r="L172" s="623"/>
      <c r="M172" s="623"/>
    </row>
    <row r="173" spans="5:13" ht="20.25" customHeight="1" x14ac:dyDescent="0.2">
      <c r="E173" s="623"/>
      <c r="F173" s="623"/>
      <c r="G173" s="623"/>
      <c r="H173" s="623"/>
      <c r="I173" s="623"/>
      <c r="J173" s="623"/>
      <c r="K173" s="623"/>
      <c r="L173" s="623"/>
      <c r="M173" s="623"/>
    </row>
    <row r="174" spans="5:13" ht="20.25" customHeight="1" x14ac:dyDescent="0.2">
      <c r="E174" s="623"/>
      <c r="F174" s="623"/>
      <c r="G174" s="623"/>
      <c r="H174" s="623"/>
      <c r="I174" s="623"/>
      <c r="J174" s="623"/>
      <c r="K174" s="623"/>
      <c r="L174" s="623"/>
      <c r="M174" s="623"/>
    </row>
    <row r="175" spans="5:13" ht="20.25" customHeight="1" x14ac:dyDescent="0.2">
      <c r="E175" s="623"/>
      <c r="F175" s="623"/>
      <c r="G175" s="623"/>
      <c r="H175" s="623"/>
      <c r="I175" s="623"/>
      <c r="J175" s="623"/>
      <c r="K175" s="623"/>
      <c r="L175" s="623"/>
      <c r="M175" s="623"/>
    </row>
    <row r="176" spans="5:13" ht="20.25" customHeight="1" x14ac:dyDescent="0.2">
      <c r="E176" s="623"/>
      <c r="F176" s="623"/>
      <c r="G176" s="623"/>
      <c r="H176" s="623"/>
      <c r="I176" s="623"/>
      <c r="J176" s="623"/>
      <c r="K176" s="623"/>
      <c r="L176" s="623"/>
      <c r="M176" s="623"/>
    </row>
    <row r="177" spans="5:13" ht="20.25" customHeight="1" x14ac:dyDescent="0.2">
      <c r="E177" s="623"/>
      <c r="F177" s="623"/>
      <c r="G177" s="623"/>
      <c r="H177" s="623"/>
      <c r="I177" s="623"/>
      <c r="J177" s="623"/>
      <c r="K177" s="623"/>
      <c r="L177" s="623"/>
      <c r="M177" s="623"/>
    </row>
    <row r="178" spans="5:13" ht="20.25" customHeight="1" x14ac:dyDescent="0.2">
      <c r="E178" s="623"/>
      <c r="F178" s="623"/>
      <c r="G178" s="623"/>
      <c r="H178" s="623"/>
      <c r="I178" s="623"/>
      <c r="J178" s="623"/>
      <c r="K178" s="623"/>
      <c r="L178" s="623"/>
      <c r="M178" s="623"/>
    </row>
    <row r="179" spans="5:13" ht="20.25" customHeight="1" x14ac:dyDescent="0.2">
      <c r="E179" s="623"/>
      <c r="F179" s="623"/>
      <c r="G179" s="623"/>
      <c r="H179" s="623"/>
      <c r="I179" s="623"/>
      <c r="J179" s="623"/>
      <c r="K179" s="623"/>
      <c r="L179" s="623"/>
      <c r="M179" s="623"/>
    </row>
    <row r="180" spans="5:13" ht="20.25" customHeight="1" x14ac:dyDescent="0.2">
      <c r="E180" s="623"/>
      <c r="F180" s="623"/>
      <c r="G180" s="623"/>
      <c r="H180" s="623"/>
      <c r="I180" s="623"/>
      <c r="J180" s="623"/>
      <c r="K180" s="623"/>
      <c r="L180" s="623"/>
      <c r="M180" s="623"/>
    </row>
    <row r="181" spans="5:13" ht="20.25" customHeight="1" x14ac:dyDescent="0.2">
      <c r="E181" s="623"/>
      <c r="F181" s="623"/>
      <c r="G181" s="623"/>
      <c r="H181" s="623"/>
      <c r="I181" s="623"/>
      <c r="J181" s="623"/>
      <c r="K181" s="623"/>
      <c r="L181" s="623"/>
      <c r="M181" s="623"/>
    </row>
    <row r="182" spans="5:13" ht="20.25" customHeight="1" x14ac:dyDescent="0.2">
      <c r="E182" s="623"/>
      <c r="F182" s="623"/>
      <c r="G182" s="623"/>
      <c r="H182" s="623"/>
      <c r="I182" s="623"/>
      <c r="J182" s="623"/>
      <c r="K182" s="623"/>
      <c r="L182" s="623"/>
      <c r="M182" s="623"/>
    </row>
    <row r="183" spans="5:13" ht="20.25" customHeight="1" x14ac:dyDescent="0.2">
      <c r="E183" s="623"/>
      <c r="F183" s="623"/>
      <c r="G183" s="623"/>
      <c r="H183" s="623"/>
      <c r="I183" s="623"/>
      <c r="J183" s="623"/>
      <c r="K183" s="623"/>
      <c r="L183" s="623"/>
      <c r="M183" s="623"/>
    </row>
    <row r="184" spans="5:13" ht="20.25" customHeight="1" x14ac:dyDescent="0.2">
      <c r="E184" s="623"/>
      <c r="F184" s="623"/>
      <c r="G184" s="623"/>
      <c r="H184" s="623"/>
      <c r="I184" s="623"/>
      <c r="J184" s="623"/>
      <c r="K184" s="623"/>
      <c r="L184" s="623"/>
      <c r="M184" s="623"/>
    </row>
    <row r="185" spans="5:13" ht="20.25" customHeight="1" x14ac:dyDescent="0.2">
      <c r="E185" s="623"/>
      <c r="F185" s="623"/>
      <c r="G185" s="623"/>
      <c r="H185" s="623"/>
      <c r="I185" s="623"/>
      <c r="J185" s="623"/>
      <c r="K185" s="623"/>
      <c r="L185" s="623"/>
      <c r="M185" s="623"/>
    </row>
    <row r="186" spans="5:13" ht="20.25" customHeight="1" x14ac:dyDescent="0.2">
      <c r="E186" s="623"/>
      <c r="F186" s="623"/>
      <c r="G186" s="623"/>
      <c r="H186" s="623"/>
      <c r="I186" s="623"/>
      <c r="J186" s="623"/>
      <c r="K186" s="623"/>
      <c r="L186" s="623"/>
      <c r="M186" s="623"/>
    </row>
    <row r="187" spans="5:13" ht="32.25" customHeight="1" x14ac:dyDescent="0.2">
      <c r="E187" s="623"/>
      <c r="F187" s="623"/>
      <c r="G187" s="623"/>
      <c r="H187" s="623"/>
      <c r="I187" s="623"/>
      <c r="J187" s="623"/>
      <c r="K187" s="623"/>
      <c r="L187" s="623"/>
      <c r="M187" s="623"/>
    </row>
    <row r="188" spans="5:13" ht="28.5" customHeight="1" x14ac:dyDescent="0.2">
      <c r="E188" s="623"/>
      <c r="F188" s="623"/>
      <c r="G188" s="623"/>
      <c r="H188" s="623"/>
      <c r="I188" s="623"/>
      <c r="J188" s="623"/>
      <c r="K188" s="623"/>
      <c r="L188" s="623"/>
      <c r="M188" s="623"/>
    </row>
    <row r="189" spans="5:13" ht="20.25" customHeight="1" x14ac:dyDescent="0.2">
      <c r="E189" s="623"/>
      <c r="F189" s="623"/>
      <c r="G189" s="623"/>
      <c r="H189" s="623"/>
      <c r="I189" s="623"/>
      <c r="J189" s="623"/>
      <c r="K189" s="623"/>
      <c r="L189" s="623"/>
      <c r="M189" s="623"/>
    </row>
    <row r="190" spans="5:13" ht="20.25" customHeight="1" x14ac:dyDescent="0.2">
      <c r="E190" s="623"/>
      <c r="F190" s="623"/>
      <c r="G190" s="623"/>
      <c r="H190" s="623"/>
      <c r="I190" s="623"/>
      <c r="J190" s="623"/>
      <c r="K190" s="623"/>
      <c r="L190" s="623"/>
      <c r="M190" s="623"/>
    </row>
    <row r="191" spans="5:13" ht="20.25" customHeight="1" x14ac:dyDescent="0.2">
      <c r="E191" s="623"/>
      <c r="F191" s="623"/>
      <c r="G191" s="623"/>
      <c r="H191" s="623"/>
      <c r="I191" s="623"/>
      <c r="J191" s="623"/>
      <c r="K191" s="623"/>
      <c r="L191" s="623"/>
      <c r="M191" s="623"/>
    </row>
    <row r="192" spans="5:13" ht="20.25" customHeight="1" x14ac:dyDescent="0.2">
      <c r="E192" s="623"/>
      <c r="F192" s="623"/>
      <c r="G192" s="623"/>
      <c r="H192" s="623"/>
      <c r="I192" s="623"/>
      <c r="J192" s="623"/>
      <c r="K192" s="623"/>
      <c r="L192" s="623"/>
      <c r="M192" s="623"/>
    </row>
    <row r="193" spans="5:13" ht="20.25" customHeight="1" x14ac:dyDescent="0.2">
      <c r="E193" s="623"/>
      <c r="F193" s="623"/>
      <c r="G193" s="623"/>
      <c r="H193" s="623"/>
      <c r="I193" s="623"/>
      <c r="J193" s="623"/>
      <c r="K193" s="623"/>
      <c r="L193" s="623"/>
      <c r="M193" s="623"/>
    </row>
    <row r="194" spans="5:13" ht="20.25" customHeight="1" x14ac:dyDescent="0.2">
      <c r="E194" s="623"/>
      <c r="F194" s="623"/>
      <c r="G194" s="623"/>
      <c r="H194" s="623"/>
      <c r="I194" s="623"/>
      <c r="J194" s="623"/>
      <c r="K194" s="623"/>
      <c r="L194" s="623"/>
      <c r="M194" s="623"/>
    </row>
    <row r="195" spans="5:13" ht="20.25" customHeight="1" x14ac:dyDescent="0.2">
      <c r="E195" s="623"/>
      <c r="F195" s="623"/>
      <c r="G195" s="623"/>
      <c r="H195" s="623"/>
      <c r="I195" s="623"/>
      <c r="J195" s="623"/>
      <c r="K195" s="623"/>
      <c r="L195" s="623"/>
      <c r="M195" s="623"/>
    </row>
    <row r="196" spans="5:13" ht="20.25" customHeight="1" x14ac:dyDescent="0.2">
      <c r="E196" s="623"/>
      <c r="F196" s="623"/>
      <c r="G196" s="623"/>
      <c r="H196" s="623"/>
      <c r="I196" s="623"/>
      <c r="J196" s="623"/>
      <c r="K196" s="623"/>
      <c r="L196" s="623"/>
      <c r="M196" s="623"/>
    </row>
    <row r="197" spans="5:13" ht="20.25" customHeight="1" x14ac:dyDescent="0.2">
      <c r="E197" s="623"/>
      <c r="F197" s="623"/>
      <c r="G197" s="623"/>
      <c r="H197" s="623"/>
      <c r="I197" s="623"/>
      <c r="J197" s="623"/>
      <c r="K197" s="623"/>
      <c r="L197" s="623"/>
      <c r="M197" s="623"/>
    </row>
    <row r="198" spans="5:13" ht="20.25" customHeight="1" x14ac:dyDescent="0.2">
      <c r="E198" s="623"/>
      <c r="F198" s="623"/>
      <c r="G198" s="623"/>
      <c r="H198" s="623"/>
      <c r="I198" s="623"/>
      <c r="J198" s="623"/>
      <c r="K198" s="623"/>
      <c r="L198" s="623"/>
      <c r="M198" s="623"/>
    </row>
    <row r="199" spans="5:13" ht="20.25" customHeight="1" x14ac:dyDescent="0.2">
      <c r="E199" s="623"/>
      <c r="F199" s="623"/>
      <c r="G199" s="623"/>
      <c r="H199" s="623"/>
      <c r="I199" s="623"/>
      <c r="J199" s="623"/>
      <c r="K199" s="623"/>
      <c r="L199" s="623"/>
      <c r="M199" s="623"/>
    </row>
    <row r="200" spans="5:13" ht="20.25" customHeight="1" x14ac:dyDescent="0.2">
      <c r="E200" s="623"/>
      <c r="F200" s="623"/>
      <c r="G200" s="623"/>
      <c r="H200" s="623"/>
      <c r="I200" s="623"/>
      <c r="J200" s="623"/>
      <c r="K200" s="623"/>
      <c r="L200" s="623"/>
      <c r="M200" s="623"/>
    </row>
    <row r="201" spans="5:13" x14ac:dyDescent="0.2">
      <c r="E201" s="623"/>
      <c r="F201" s="623"/>
      <c r="G201" s="623"/>
      <c r="H201" s="623"/>
      <c r="I201" s="623"/>
      <c r="J201" s="623"/>
      <c r="K201" s="623"/>
      <c r="L201" s="623"/>
      <c r="M201" s="623"/>
    </row>
    <row r="202" spans="5:13" ht="12.75" customHeight="1" x14ac:dyDescent="0.2">
      <c r="E202" s="623"/>
      <c r="F202" s="623"/>
      <c r="G202" s="623"/>
      <c r="H202" s="623"/>
      <c r="I202" s="623"/>
      <c r="J202" s="623"/>
      <c r="K202" s="623"/>
      <c r="L202" s="623"/>
      <c r="M202" s="623"/>
    </row>
    <row r="203" spans="5:13" x14ac:dyDescent="0.2">
      <c r="E203" s="623"/>
      <c r="F203" s="623"/>
      <c r="G203" s="623"/>
      <c r="H203" s="623"/>
      <c r="I203" s="623"/>
      <c r="J203" s="623"/>
      <c r="K203" s="623"/>
      <c r="L203" s="623"/>
      <c r="M203" s="623"/>
    </row>
    <row r="204" spans="5:13" x14ac:dyDescent="0.2">
      <c r="E204" s="623"/>
      <c r="F204" s="623"/>
      <c r="G204" s="623"/>
      <c r="H204" s="623"/>
      <c r="I204" s="623"/>
      <c r="J204" s="623"/>
      <c r="K204" s="623"/>
      <c r="L204" s="623"/>
      <c r="M204" s="623"/>
    </row>
    <row r="205" spans="5:13" ht="12.75" customHeight="1" x14ac:dyDescent="0.2">
      <c r="E205" s="623"/>
      <c r="F205" s="623"/>
      <c r="G205" s="623"/>
      <c r="H205" s="623"/>
      <c r="I205" s="623"/>
      <c r="J205" s="623"/>
      <c r="K205" s="623"/>
      <c r="L205" s="623"/>
      <c r="M205" s="623"/>
    </row>
    <row r="206" spans="5:13" x14ac:dyDescent="0.2">
      <c r="E206" s="623"/>
      <c r="F206" s="623"/>
      <c r="G206" s="623"/>
      <c r="H206" s="623"/>
      <c r="I206" s="623"/>
      <c r="J206" s="623"/>
      <c r="K206" s="623"/>
      <c r="L206" s="623"/>
      <c r="M206" s="623"/>
    </row>
    <row r="207" spans="5:13" x14ac:dyDescent="0.2">
      <c r="E207" s="623"/>
      <c r="F207" s="623"/>
      <c r="G207" s="623"/>
      <c r="H207" s="623"/>
      <c r="I207" s="623"/>
      <c r="J207" s="623"/>
      <c r="K207" s="623"/>
      <c r="L207" s="623"/>
      <c r="M207" s="623"/>
    </row>
    <row r="208" spans="5:13" x14ac:dyDescent="0.2">
      <c r="E208" s="623"/>
      <c r="F208" s="623"/>
      <c r="G208" s="623"/>
      <c r="H208" s="623"/>
      <c r="I208" s="623"/>
      <c r="J208" s="623"/>
      <c r="K208" s="623"/>
      <c r="L208" s="623"/>
      <c r="M208" s="623"/>
    </row>
    <row r="209" spans="5:13" x14ac:dyDescent="0.2">
      <c r="E209" s="623"/>
      <c r="F209" s="623"/>
      <c r="G209" s="623"/>
      <c r="H209" s="623"/>
      <c r="I209" s="623"/>
      <c r="J209" s="623"/>
      <c r="K209" s="623"/>
      <c r="L209" s="623"/>
      <c r="M209" s="623"/>
    </row>
    <row r="210" spans="5:13" x14ac:dyDescent="0.2">
      <c r="E210" s="623"/>
      <c r="F210" s="623"/>
      <c r="G210" s="623"/>
      <c r="H210" s="623"/>
      <c r="I210" s="623"/>
      <c r="J210" s="623"/>
      <c r="K210" s="623"/>
      <c r="L210" s="623"/>
      <c r="M210" s="623"/>
    </row>
    <row r="211" spans="5:13" x14ac:dyDescent="0.2">
      <c r="E211" s="623"/>
      <c r="F211" s="623"/>
      <c r="G211" s="623"/>
      <c r="H211" s="623"/>
      <c r="I211" s="623"/>
      <c r="J211" s="623"/>
      <c r="K211" s="623"/>
      <c r="L211" s="623"/>
      <c r="M211" s="623"/>
    </row>
    <row r="212" spans="5:13" x14ac:dyDescent="0.2">
      <c r="E212" s="623"/>
      <c r="F212" s="623"/>
      <c r="G212" s="623"/>
      <c r="H212" s="623"/>
      <c r="I212" s="623"/>
      <c r="J212" s="623"/>
      <c r="K212" s="623"/>
      <c r="L212" s="623"/>
      <c r="M212" s="623"/>
    </row>
    <row r="213" spans="5:13" x14ac:dyDescent="0.2">
      <c r="E213" s="623"/>
      <c r="F213" s="623"/>
      <c r="G213" s="623"/>
      <c r="H213" s="623"/>
      <c r="I213" s="623"/>
      <c r="J213" s="623"/>
      <c r="K213" s="623"/>
      <c r="L213" s="623"/>
      <c r="M213" s="623"/>
    </row>
    <row r="214" spans="5:13" x14ac:dyDescent="0.2">
      <c r="E214" s="623"/>
      <c r="F214" s="623"/>
      <c r="G214" s="623"/>
      <c r="H214" s="623"/>
      <c r="I214" s="623"/>
      <c r="J214" s="623"/>
      <c r="K214" s="623"/>
      <c r="L214" s="623"/>
      <c r="M214" s="623"/>
    </row>
    <row r="215" spans="5:13" x14ac:dyDescent="0.2">
      <c r="E215" s="623"/>
      <c r="F215" s="623"/>
      <c r="G215" s="623"/>
      <c r="H215" s="623"/>
      <c r="I215" s="623"/>
      <c r="J215" s="623"/>
      <c r="K215" s="623"/>
      <c r="L215" s="623"/>
      <c r="M215" s="623"/>
    </row>
    <row r="216" spans="5:13" x14ac:dyDescent="0.2">
      <c r="E216" s="623"/>
      <c r="F216" s="623"/>
      <c r="G216" s="623"/>
      <c r="H216" s="623"/>
      <c r="I216" s="623"/>
      <c r="J216" s="623"/>
      <c r="K216" s="623"/>
      <c r="L216" s="623"/>
      <c r="M216" s="623"/>
    </row>
    <row r="217" spans="5:13" x14ac:dyDescent="0.2">
      <c r="E217" s="623"/>
      <c r="F217" s="623"/>
      <c r="G217" s="623"/>
      <c r="H217" s="623"/>
      <c r="I217" s="623"/>
      <c r="J217" s="623"/>
      <c r="K217" s="623"/>
      <c r="L217" s="623"/>
      <c r="M217" s="623"/>
    </row>
    <row r="218" spans="5:13" x14ac:dyDescent="0.2">
      <c r="E218" s="623"/>
      <c r="F218" s="623"/>
      <c r="G218" s="623"/>
      <c r="H218" s="623"/>
      <c r="I218" s="623"/>
      <c r="J218" s="623"/>
      <c r="K218" s="623"/>
      <c r="L218" s="623"/>
      <c r="M218" s="623"/>
    </row>
    <row r="219" spans="5:13" x14ac:dyDescent="0.2">
      <c r="E219" s="623"/>
      <c r="F219" s="623"/>
      <c r="G219" s="623"/>
      <c r="H219" s="623"/>
      <c r="I219" s="623"/>
      <c r="J219" s="623"/>
      <c r="K219" s="623"/>
      <c r="L219" s="623"/>
      <c r="M219" s="623"/>
    </row>
    <row r="220" spans="5:13" x14ac:dyDescent="0.2">
      <c r="E220" s="623"/>
      <c r="F220" s="623"/>
      <c r="G220" s="623"/>
      <c r="H220" s="623"/>
      <c r="I220" s="623"/>
      <c r="J220" s="623"/>
      <c r="K220" s="623"/>
      <c r="L220" s="623"/>
      <c r="M220" s="623"/>
    </row>
    <row r="221" spans="5:13" x14ac:dyDescent="0.2">
      <c r="E221" s="623"/>
      <c r="F221" s="623"/>
      <c r="G221" s="623"/>
      <c r="H221" s="623"/>
      <c r="I221" s="623"/>
      <c r="J221" s="623"/>
      <c r="K221" s="623"/>
      <c r="L221" s="623"/>
      <c r="M221" s="623"/>
    </row>
    <row r="222" spans="5:13" x14ac:dyDescent="0.2">
      <c r="E222" s="623"/>
      <c r="F222" s="623"/>
      <c r="G222" s="623"/>
      <c r="H222" s="623"/>
      <c r="I222" s="623"/>
      <c r="J222" s="623"/>
      <c r="K222" s="623"/>
      <c r="L222" s="623"/>
      <c r="M222" s="623"/>
    </row>
    <row r="223" spans="5:13" x14ac:dyDescent="0.2">
      <c r="E223" s="623"/>
      <c r="F223" s="623"/>
      <c r="G223" s="623"/>
      <c r="H223" s="623"/>
      <c r="I223" s="623"/>
      <c r="J223" s="623"/>
      <c r="K223" s="623"/>
      <c r="L223" s="623"/>
      <c r="M223" s="623"/>
    </row>
    <row r="224" spans="5:13" x14ac:dyDescent="0.2">
      <c r="E224" s="623"/>
      <c r="F224" s="623"/>
      <c r="G224" s="623"/>
      <c r="H224" s="623"/>
      <c r="I224" s="623"/>
      <c r="J224" s="623"/>
      <c r="K224" s="623"/>
      <c r="L224" s="623"/>
      <c r="M224" s="623"/>
    </row>
    <row r="225" spans="5:13" x14ac:dyDescent="0.2">
      <c r="E225" s="623"/>
      <c r="F225" s="623"/>
      <c r="G225" s="623"/>
      <c r="H225" s="623"/>
      <c r="I225" s="623"/>
      <c r="J225" s="623"/>
      <c r="K225" s="623"/>
      <c r="L225" s="623"/>
      <c r="M225" s="623"/>
    </row>
    <row r="226" spans="5:13" x14ac:dyDescent="0.2">
      <c r="E226" s="623"/>
      <c r="F226" s="623"/>
      <c r="G226" s="623"/>
      <c r="H226" s="623"/>
      <c r="I226" s="623"/>
      <c r="J226" s="623"/>
      <c r="K226" s="623"/>
      <c r="L226" s="623"/>
      <c r="M226" s="623"/>
    </row>
    <row r="227" spans="5:13" x14ac:dyDescent="0.2">
      <c r="E227" s="623"/>
      <c r="F227" s="623"/>
      <c r="G227" s="623"/>
      <c r="H227" s="623"/>
      <c r="I227" s="623"/>
      <c r="J227" s="623"/>
      <c r="K227" s="623"/>
      <c r="L227" s="623"/>
      <c r="M227" s="623"/>
    </row>
    <row r="228" spans="5:13" x14ac:dyDescent="0.2">
      <c r="E228" s="623"/>
      <c r="F228" s="623"/>
      <c r="G228" s="623"/>
      <c r="H228" s="623"/>
      <c r="I228" s="623"/>
      <c r="J228" s="623"/>
      <c r="K228" s="623"/>
      <c r="L228" s="623"/>
      <c r="M228" s="623"/>
    </row>
    <row r="229" spans="5:13" x14ac:dyDescent="0.2">
      <c r="E229" s="623"/>
      <c r="F229" s="623"/>
      <c r="G229" s="623"/>
      <c r="H229" s="623"/>
      <c r="I229" s="623"/>
      <c r="J229" s="623"/>
      <c r="K229" s="623"/>
      <c r="L229" s="623"/>
      <c r="M229" s="623"/>
    </row>
    <row r="230" spans="5:13" ht="18" customHeight="1" x14ac:dyDescent="0.2">
      <c r="E230" s="623"/>
      <c r="F230" s="623"/>
      <c r="G230" s="623"/>
      <c r="H230" s="623"/>
      <c r="I230" s="623"/>
      <c r="J230" s="623"/>
      <c r="K230" s="623"/>
      <c r="L230" s="623"/>
      <c r="M230" s="623"/>
    </row>
    <row r="231" spans="5:13" ht="18" customHeight="1" x14ac:dyDescent="0.2">
      <c r="E231" s="623"/>
      <c r="F231" s="623"/>
      <c r="G231" s="623"/>
      <c r="H231" s="623"/>
      <c r="I231" s="623"/>
      <c r="J231" s="623"/>
      <c r="K231" s="623"/>
      <c r="L231" s="623"/>
      <c r="M231" s="623"/>
    </row>
    <row r="232" spans="5:13" ht="18" customHeight="1" x14ac:dyDescent="0.2">
      <c r="E232" s="623"/>
      <c r="F232" s="623"/>
      <c r="G232" s="623"/>
      <c r="H232" s="623"/>
      <c r="I232" s="623"/>
      <c r="J232" s="623"/>
      <c r="K232" s="623"/>
      <c r="L232" s="623"/>
      <c r="M232" s="623"/>
    </row>
    <row r="233" spans="5:13" ht="18" customHeight="1" x14ac:dyDescent="0.2">
      <c r="E233" s="623"/>
      <c r="F233" s="623"/>
      <c r="G233" s="623"/>
      <c r="H233" s="623"/>
      <c r="I233" s="623"/>
      <c r="J233" s="623"/>
      <c r="K233" s="623"/>
      <c r="L233" s="623"/>
      <c r="M233" s="623"/>
    </row>
    <row r="234" spans="5:13" ht="18" customHeight="1" x14ac:dyDescent="0.2">
      <c r="E234" s="623"/>
      <c r="F234" s="623"/>
      <c r="G234" s="623"/>
      <c r="H234" s="623"/>
      <c r="I234" s="623"/>
      <c r="J234" s="623"/>
      <c r="K234" s="623"/>
      <c r="L234" s="623"/>
      <c r="M234" s="623"/>
    </row>
    <row r="235" spans="5:13" ht="18" customHeight="1" x14ac:dyDescent="0.2">
      <c r="E235" s="623"/>
      <c r="F235" s="623"/>
      <c r="G235" s="623"/>
      <c r="H235" s="623"/>
      <c r="I235" s="623"/>
      <c r="J235" s="623"/>
      <c r="K235" s="623"/>
      <c r="L235" s="623"/>
      <c r="M235" s="623"/>
    </row>
    <row r="236" spans="5:13" ht="27.75" customHeight="1" x14ac:dyDescent="0.2">
      <c r="E236" s="623"/>
      <c r="F236" s="623"/>
      <c r="G236" s="623"/>
      <c r="H236" s="623"/>
      <c r="I236" s="623"/>
      <c r="J236" s="623"/>
      <c r="K236" s="623"/>
      <c r="L236" s="623"/>
      <c r="M236" s="623"/>
    </row>
    <row r="237" spans="5:13" ht="27.75" customHeight="1" x14ac:dyDescent="0.2">
      <c r="E237" s="623"/>
      <c r="F237" s="623"/>
      <c r="G237" s="623"/>
      <c r="H237" s="623"/>
      <c r="I237" s="623"/>
      <c r="J237" s="623"/>
      <c r="K237" s="623"/>
      <c r="L237" s="623"/>
      <c r="M237" s="623"/>
    </row>
    <row r="238" spans="5:13" ht="18" customHeight="1" x14ac:dyDescent="0.2"/>
    <row r="239" spans="5:13" ht="18" customHeight="1" x14ac:dyDescent="0.2"/>
    <row r="240" spans="5:13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24.75" customHeight="1" x14ac:dyDescent="0.2"/>
    <row r="254" ht="30.75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9" ht="12.75" customHeight="1" x14ac:dyDescent="0.2"/>
    <row r="271" ht="12.75" customHeight="1" x14ac:dyDescent="0.2"/>
    <row r="272" ht="12.75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300" ht="22.5" customHeight="1" x14ac:dyDescent="0.2"/>
    <row r="301" ht="22.5" customHeight="1" x14ac:dyDescent="0.2"/>
    <row r="302" ht="29.2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4.75" customHeight="1" x14ac:dyDescent="0.2"/>
    <row r="319" ht="26.2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3" ht="12.75" customHeight="1" x14ac:dyDescent="0.2"/>
    <row r="341" ht="12.75" customHeight="1" x14ac:dyDescent="0.2"/>
    <row r="359" ht="18" customHeight="1" x14ac:dyDescent="0.2"/>
    <row r="360" ht="18.75" customHeight="1" x14ac:dyDescent="0.2"/>
    <row r="361" ht="19.5" customHeight="1" x14ac:dyDescent="0.2"/>
    <row r="362" ht="18.75" customHeight="1" x14ac:dyDescent="0.2"/>
    <row r="364" ht="18.75" customHeight="1" x14ac:dyDescent="0.2"/>
    <row r="365" ht="17.25" customHeight="1" x14ac:dyDescent="0.2"/>
    <row r="366" ht="30.75" customHeight="1" x14ac:dyDescent="0.2"/>
    <row r="367" ht="17.25" customHeight="1" x14ac:dyDescent="0.2"/>
    <row r="368" ht="19.5" customHeight="1" x14ac:dyDescent="0.2"/>
    <row r="369" ht="20.25" customHeight="1" x14ac:dyDescent="0.2"/>
    <row r="370" ht="19.5" customHeight="1" x14ac:dyDescent="0.2"/>
    <row r="371" ht="18.75" customHeight="1" x14ac:dyDescent="0.2"/>
    <row r="372" ht="19.5" customHeight="1" x14ac:dyDescent="0.2"/>
    <row r="373" ht="18" customHeight="1" x14ac:dyDescent="0.2"/>
    <row r="374" ht="19.5" customHeight="1" x14ac:dyDescent="0.2"/>
    <row r="375" ht="19.5" customHeight="1" x14ac:dyDescent="0.2"/>
    <row r="376" ht="19.5" customHeight="1" x14ac:dyDescent="0.2"/>
    <row r="377" ht="19.5" customHeight="1" x14ac:dyDescent="0.2"/>
    <row r="378" ht="21" customHeight="1" x14ac:dyDescent="0.2"/>
    <row r="379" ht="19.5" customHeight="1" x14ac:dyDescent="0.2"/>
    <row r="380" ht="21" customHeight="1" x14ac:dyDescent="0.2"/>
    <row r="381" ht="21" customHeight="1" x14ac:dyDescent="0.2"/>
    <row r="382" ht="32.25" customHeight="1" x14ac:dyDescent="0.2"/>
    <row r="385" ht="19.5" customHeight="1" x14ac:dyDescent="0.2"/>
    <row r="386" ht="19.5" customHeight="1" x14ac:dyDescent="0.2"/>
    <row r="387" ht="19.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405" ht="12.75" customHeight="1" x14ac:dyDescent="0.2"/>
    <row r="492" ht="21" customHeight="1" x14ac:dyDescent="0.2"/>
    <row r="513" spans="6:8" x14ac:dyDescent="0.2">
      <c r="H513" s="551"/>
    </row>
    <row r="514" spans="6:8" x14ac:dyDescent="0.2">
      <c r="H514" s="551"/>
    </row>
    <row r="515" spans="6:8" x14ac:dyDescent="0.2">
      <c r="H515" s="551"/>
    </row>
    <row r="516" spans="6:8" x14ac:dyDescent="0.2">
      <c r="H516" s="551"/>
    </row>
    <row r="517" spans="6:8" x14ac:dyDescent="0.2">
      <c r="H517" s="551"/>
    </row>
    <row r="518" spans="6:8" x14ac:dyDescent="0.2">
      <c r="H518" s="551"/>
    </row>
    <row r="523" spans="6:8" x14ac:dyDescent="0.2">
      <c r="F523" s="546" t="e">
        <f>#REF!</f>
        <v>#REF!</v>
      </c>
      <c r="H523" s="655" t="s">
        <v>98</v>
      </c>
    </row>
    <row r="524" spans="6:8" x14ac:dyDescent="0.2">
      <c r="H524" s="656" t="s">
        <v>134</v>
      </c>
    </row>
    <row r="525" spans="6:8" x14ac:dyDescent="0.2">
      <c r="H525" s="656" t="s">
        <v>135</v>
      </c>
    </row>
    <row r="526" spans="6:8" x14ac:dyDescent="0.2">
      <c r="H526" s="656" t="s">
        <v>136</v>
      </c>
    </row>
    <row r="527" spans="6:8" x14ac:dyDescent="0.2">
      <c r="H527" s="656" t="s">
        <v>137</v>
      </c>
    </row>
    <row r="528" spans="6:8" x14ac:dyDescent="0.2">
      <c r="H528" s="656" t="s">
        <v>138</v>
      </c>
    </row>
    <row r="529" spans="5:8" x14ac:dyDescent="0.2">
      <c r="H529" s="656" t="s">
        <v>139</v>
      </c>
    </row>
    <row r="530" spans="5:8" x14ac:dyDescent="0.2">
      <c r="H530" s="656" t="s">
        <v>140</v>
      </c>
    </row>
    <row r="531" spans="5:8" x14ac:dyDescent="0.2">
      <c r="H531" s="656" t="s">
        <v>141</v>
      </c>
    </row>
    <row r="534" spans="5:8" x14ac:dyDescent="0.2">
      <c r="E534" s="619"/>
    </row>
    <row r="675" spans="15:24" ht="12.75" customHeight="1" x14ac:dyDescent="0.2">
      <c r="P675" s="657"/>
      <c r="Q675" s="658"/>
      <c r="R675" s="658"/>
      <c r="S675" s="659"/>
      <c r="T675" s="659"/>
      <c r="U675" s="659"/>
      <c r="V675" s="658"/>
      <c r="W675" s="659"/>
      <c r="X675" s="659"/>
    </row>
    <row r="678" spans="15:24" x14ac:dyDescent="0.2">
      <c r="Q678" s="657"/>
      <c r="R678" s="657"/>
      <c r="S678" s="657"/>
      <c r="T678" s="657"/>
      <c r="U678" s="657"/>
      <c r="V678" s="657"/>
      <c r="W678" s="657"/>
      <c r="X678" s="657"/>
    </row>
    <row r="679" spans="15:24" x14ac:dyDescent="0.2">
      <c r="O679" s="551"/>
      <c r="P679" s="618"/>
      <c r="Q679" s="657"/>
      <c r="R679" s="660"/>
      <c r="S679" s="661"/>
      <c r="T679" s="662"/>
      <c r="U679" s="660"/>
      <c r="V679" s="662"/>
      <c r="W679" s="662"/>
      <c r="X679" s="662"/>
    </row>
    <row r="680" spans="15:24" x14ac:dyDescent="0.2">
      <c r="O680" s="551"/>
      <c r="P680" s="598"/>
      <c r="Q680" s="657"/>
      <c r="R680" s="657"/>
      <c r="S680" s="657"/>
      <c r="T680" s="657"/>
      <c r="U680" s="657"/>
      <c r="V680" s="663"/>
      <c r="W680" s="663"/>
      <c r="X680" s="663"/>
    </row>
    <row r="681" spans="15:24" x14ac:dyDescent="0.2">
      <c r="O681" s="551"/>
      <c r="Q681" s="657"/>
      <c r="R681" s="657"/>
      <c r="S681" s="657" t="s">
        <v>142</v>
      </c>
      <c r="T681" s="551"/>
      <c r="U681" s="657"/>
      <c r="V681" s="663"/>
      <c r="W681" s="663"/>
      <c r="X681" s="663"/>
    </row>
    <row r="682" spans="15:24" x14ac:dyDescent="0.2">
      <c r="O682" s="551"/>
      <c r="P682" s="664"/>
      <c r="Q682" s="618"/>
      <c r="R682" s="657"/>
      <c r="S682" s="657"/>
      <c r="T682" s="657"/>
      <c r="U682" s="657"/>
      <c r="V682" s="657"/>
      <c r="W682" s="657"/>
      <c r="X682" s="657"/>
    </row>
    <row r="683" spans="15:24" x14ac:dyDescent="0.2">
      <c r="Q683" s="598"/>
      <c r="R683" s="598"/>
      <c r="S683" s="598"/>
      <c r="T683" s="598"/>
      <c r="U683" s="598"/>
      <c r="W683" s="598"/>
      <c r="X683" s="598"/>
    </row>
    <row r="684" spans="15:24" x14ac:dyDescent="0.2">
      <c r="Q684" s="619"/>
      <c r="R684" s="598"/>
      <c r="S684" s="598"/>
      <c r="T684" s="598"/>
      <c r="U684" s="598"/>
      <c r="W684" s="598"/>
      <c r="X684" s="598"/>
    </row>
    <row r="685" spans="15:24" x14ac:dyDescent="0.2">
      <c r="R685" s="598"/>
      <c r="S685" s="598"/>
      <c r="T685" s="598"/>
      <c r="U685" s="657"/>
      <c r="V685" s="657"/>
      <c r="W685" s="598"/>
      <c r="X685" s="598"/>
    </row>
    <row r="686" spans="15:24" x14ac:dyDescent="0.2">
      <c r="Q686" s="619" t="s">
        <v>124</v>
      </c>
      <c r="R686" s="598"/>
      <c r="S686" s="598"/>
      <c r="T686" s="598"/>
      <c r="U686" s="598"/>
      <c r="W686" s="598"/>
      <c r="X686" s="598"/>
    </row>
    <row r="694" spans="17:18" x14ac:dyDescent="0.2">
      <c r="Q694" s="546" t="e">
        <f>SUM(#REF!)</f>
        <v>#REF!</v>
      </c>
      <c r="R694" s="535" t="s">
        <v>143</v>
      </c>
    </row>
    <row r="699" spans="17:18" x14ac:dyDescent="0.2">
      <c r="Q699" s="665"/>
    </row>
    <row r="706" spans="17:17" x14ac:dyDescent="0.2">
      <c r="Q706" s="665" t="e">
        <f>#REF!+#REF!</f>
        <v>#REF!</v>
      </c>
    </row>
    <row r="707" spans="17:17" x14ac:dyDescent="0.2">
      <c r="Q707" s="665" t="e">
        <f>#REF!+#REF!</f>
        <v>#REF!</v>
      </c>
    </row>
    <row r="708" spans="17:17" x14ac:dyDescent="0.2">
      <c r="Q708" s="665" t="e">
        <f>#REF!+#REF!</f>
        <v>#REF!</v>
      </c>
    </row>
    <row r="709" spans="17:17" x14ac:dyDescent="0.2">
      <c r="Q709" s="665" t="e">
        <f>#REF!+#REF!</f>
        <v>#REF!</v>
      </c>
    </row>
    <row r="710" spans="17:17" x14ac:dyDescent="0.2">
      <c r="Q710" s="665" t="e">
        <f>#REF!+#REF!</f>
        <v>#REF!</v>
      </c>
    </row>
    <row r="711" spans="17:17" x14ac:dyDescent="0.2">
      <c r="Q711" s="665" t="e">
        <f>#REF!+#REF!</f>
        <v>#REF!</v>
      </c>
    </row>
    <row r="716" spans="17:17" x14ac:dyDescent="0.2">
      <c r="Q716" s="546" t="e">
        <f>#REF!+#REF!</f>
        <v>#REF!</v>
      </c>
    </row>
    <row r="733" spans="15:15" x14ac:dyDescent="0.2">
      <c r="O733" s="619"/>
    </row>
    <row r="743" spans="15:15" x14ac:dyDescent="0.2">
      <c r="O743" s="551"/>
    </row>
    <row r="744" spans="15:15" x14ac:dyDescent="0.2">
      <c r="O744" s="551"/>
    </row>
    <row r="745" spans="15:15" x14ac:dyDescent="0.2">
      <c r="O745" s="551"/>
    </row>
    <row r="746" spans="15:15" x14ac:dyDescent="0.2">
      <c r="O746" s="551"/>
    </row>
  </sheetData>
  <mergeCells count="33">
    <mergeCell ref="E3:L3"/>
    <mergeCell ref="E4:L4"/>
    <mergeCell ref="E5:L5"/>
    <mergeCell ref="J72:L72"/>
    <mergeCell ref="E73:F73"/>
    <mergeCell ref="G73:I73"/>
    <mergeCell ref="J73:L73"/>
    <mergeCell ref="M73:N73"/>
    <mergeCell ref="E76:F76"/>
    <mergeCell ref="G76:I76"/>
    <mergeCell ref="J76:L76"/>
    <mergeCell ref="E77:F77"/>
    <mergeCell ref="G77:I77"/>
    <mergeCell ref="J77:L77"/>
    <mergeCell ref="M77:N77"/>
    <mergeCell ref="J143:L143"/>
    <mergeCell ref="J78:L78"/>
    <mergeCell ref="M78:N78"/>
    <mergeCell ref="G80:H80"/>
    <mergeCell ref="I80:K80"/>
    <mergeCell ref="M80:N80"/>
    <mergeCell ref="E92:L92"/>
    <mergeCell ref="E93:L93"/>
    <mergeCell ref="E94:L94"/>
    <mergeCell ref="J138:L138"/>
    <mergeCell ref="G139:I139"/>
    <mergeCell ref="J139:L139"/>
    <mergeCell ref="J144:L144"/>
    <mergeCell ref="J145:L145"/>
    <mergeCell ref="G146:H146"/>
    <mergeCell ref="I146:K146"/>
    <mergeCell ref="G147:H147"/>
    <mergeCell ref="I147:K147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X749"/>
  <sheetViews>
    <sheetView view="pageBreakPreview" topLeftCell="D1" zoomScaleSheetLayoutView="100" workbookViewId="0">
      <pane xSplit="2" ySplit="16" topLeftCell="F71" activePane="bottomRight" state="frozen"/>
      <selection activeCell="D1" sqref="D1"/>
      <selection pane="topRight" activeCell="F1" sqref="F1"/>
      <selection pane="bottomLeft" activeCell="D15" sqref="D15"/>
      <selection pane="bottomRight" activeCell="J79" sqref="J79:L80"/>
    </sheetView>
  </sheetViews>
  <sheetFormatPr defaultColWidth="9.140625" defaultRowHeight="12.75" x14ac:dyDescent="0.2"/>
  <cols>
    <col min="1" max="1" width="1.85546875" style="310" hidden="1" customWidth="1"/>
    <col min="2" max="2" width="1.5703125" style="310" hidden="1" customWidth="1"/>
    <col min="3" max="4" width="5" style="310" hidden="1" customWidth="1"/>
    <col min="5" max="5" width="14.7109375" style="310" customWidth="1"/>
    <col min="6" max="6" width="68.28515625" style="310" customWidth="1"/>
    <col min="7" max="7" width="21.140625" style="310" customWidth="1"/>
    <col min="8" max="8" width="21" style="310" customWidth="1"/>
    <col min="9" max="9" width="21.140625" style="310" customWidth="1"/>
    <col min="10" max="10" width="20.140625" style="310" bestFit="1" customWidth="1"/>
    <col min="11" max="11" width="21" style="310" bestFit="1" customWidth="1"/>
    <col min="12" max="12" width="12.140625" style="310" customWidth="1"/>
    <col min="13" max="13" width="17.7109375" style="310" customWidth="1"/>
    <col min="14" max="14" width="20.7109375" style="310" bestFit="1" customWidth="1"/>
    <col min="15" max="15" width="15" style="310" bestFit="1" customWidth="1"/>
    <col min="16" max="16" width="12.5703125" style="310" bestFit="1" customWidth="1"/>
    <col min="17" max="17" width="20.42578125" style="310" customWidth="1"/>
    <col min="18" max="19" width="9.140625" style="310"/>
    <col min="20" max="20" width="30.7109375" style="310" customWidth="1"/>
    <col min="21" max="16384" width="9.140625" style="310"/>
  </cols>
  <sheetData>
    <row r="2" spans="5:16" x14ac:dyDescent="0.2">
      <c r="P2" s="403" t="s">
        <v>276</v>
      </c>
    </row>
    <row r="3" spans="5:16" ht="15" x14ac:dyDescent="0.2">
      <c r="E3" s="870" t="s">
        <v>222</v>
      </c>
      <c r="F3" s="870"/>
      <c r="G3" s="870"/>
      <c r="H3" s="870"/>
      <c r="I3" s="870"/>
      <c r="J3" s="870"/>
      <c r="K3" s="870"/>
      <c r="L3" s="870"/>
      <c r="M3" s="330"/>
      <c r="N3" s="330"/>
    </row>
    <row r="4" spans="5:16" ht="15" x14ac:dyDescent="0.2">
      <c r="E4" s="870" t="s">
        <v>299</v>
      </c>
      <c r="F4" s="870"/>
      <c r="G4" s="870"/>
      <c r="H4" s="870"/>
      <c r="I4" s="870"/>
      <c r="J4" s="870"/>
      <c r="K4" s="870"/>
      <c r="L4" s="870"/>
      <c r="M4" s="330"/>
      <c r="N4" s="330"/>
    </row>
    <row r="5" spans="5:16" ht="14.25" x14ac:dyDescent="0.2">
      <c r="E5" s="871" t="s">
        <v>287</v>
      </c>
      <c r="F5" s="871"/>
      <c r="G5" s="871"/>
      <c r="H5" s="871"/>
      <c r="I5" s="871"/>
      <c r="J5" s="871"/>
      <c r="K5" s="871"/>
      <c r="L5" s="871"/>
      <c r="M5" s="330"/>
      <c r="N5" s="330"/>
    </row>
    <row r="6" spans="5:16" x14ac:dyDescent="0.2">
      <c r="E6" s="872" t="s">
        <v>300</v>
      </c>
      <c r="F6" s="872"/>
      <c r="G6" s="872"/>
      <c r="H6" s="872"/>
      <c r="I6" s="872"/>
      <c r="J6" s="872"/>
      <c r="K6" s="872"/>
      <c r="L6" s="872"/>
      <c r="M6" s="330"/>
      <c r="N6" s="330"/>
    </row>
    <row r="7" spans="5:16" ht="13.5" thickBot="1" x14ac:dyDescent="0.25"/>
    <row r="8" spans="5:16" ht="24" customHeight="1" x14ac:dyDescent="0.2">
      <c r="E8" s="873" t="s">
        <v>146</v>
      </c>
      <c r="F8" s="875" t="s">
        <v>0</v>
      </c>
      <c r="G8" s="877" t="s">
        <v>294</v>
      </c>
      <c r="H8" s="879" t="s">
        <v>292</v>
      </c>
      <c r="I8" s="880"/>
      <c r="J8" s="875"/>
      <c r="K8" s="881" t="s">
        <v>286</v>
      </c>
      <c r="L8" s="882"/>
    </row>
    <row r="9" spans="5:16" ht="20.25" customHeight="1" x14ac:dyDescent="0.2">
      <c r="E9" s="874"/>
      <c r="F9" s="876"/>
      <c r="G9" s="878"/>
      <c r="H9" s="515" t="s">
        <v>289</v>
      </c>
      <c r="I9" s="515" t="s">
        <v>290</v>
      </c>
      <c r="J9" s="515" t="s">
        <v>291</v>
      </c>
      <c r="K9" s="515" t="s">
        <v>293</v>
      </c>
      <c r="L9" s="515" t="s">
        <v>295</v>
      </c>
    </row>
    <row r="10" spans="5:16" ht="17.25" customHeight="1" x14ac:dyDescent="0.2">
      <c r="E10" s="516">
        <v>1</v>
      </c>
      <c r="F10" s="516">
        <v>2</v>
      </c>
      <c r="G10" s="516">
        <v>3</v>
      </c>
      <c r="H10" s="516">
        <v>4</v>
      </c>
      <c r="I10" s="516">
        <v>5</v>
      </c>
      <c r="J10" s="516">
        <v>6</v>
      </c>
      <c r="K10" s="516" t="s">
        <v>296</v>
      </c>
      <c r="L10" s="516" t="s">
        <v>297</v>
      </c>
    </row>
    <row r="11" spans="5:16" ht="18.75" customHeight="1" x14ac:dyDescent="0.2">
      <c r="E11" s="514" t="s">
        <v>158</v>
      </c>
      <c r="F11" s="513" t="s">
        <v>45</v>
      </c>
      <c r="G11" s="471">
        <f>G12+G13+G14</f>
        <v>75158838000</v>
      </c>
      <c r="H11" s="471">
        <f>H12+H14+H13</f>
        <v>2252606496</v>
      </c>
      <c r="I11" s="471">
        <f>I12+I14+I13</f>
        <v>2563942307</v>
      </c>
      <c r="J11" s="471">
        <f>J12+J14+J13</f>
        <v>4816548803</v>
      </c>
      <c r="K11" s="512">
        <f>J11-G11</f>
        <v>-70342289197</v>
      </c>
      <c r="L11" s="503">
        <f>J11/G11*100</f>
        <v>6.4084929080462896</v>
      </c>
      <c r="N11" s="327"/>
    </row>
    <row r="12" spans="5:16" ht="18.75" customHeight="1" x14ac:dyDescent="0.2">
      <c r="E12" s="392" t="s">
        <v>168</v>
      </c>
      <c r="F12" s="397" t="s">
        <v>26</v>
      </c>
      <c r="G12" s="472">
        <f>$G$16</f>
        <v>74320354000</v>
      </c>
      <c r="H12" s="472">
        <f>H16</f>
        <v>2214290735</v>
      </c>
      <c r="I12" s="472">
        <f t="shared" ref="I12" si="0">I16</f>
        <v>2533723125</v>
      </c>
      <c r="J12" s="472">
        <f>J16</f>
        <v>4748013860</v>
      </c>
      <c r="K12" s="512">
        <f>J12-G12</f>
        <v>-69572340140</v>
      </c>
      <c r="L12" s="504">
        <f>J12/G12*100</f>
        <v>6.388578100690963</v>
      </c>
      <c r="M12"/>
      <c r="N12" s="421"/>
    </row>
    <row r="13" spans="5:16" ht="18.75" customHeight="1" x14ac:dyDescent="0.2">
      <c r="E13" s="392" t="s">
        <v>169</v>
      </c>
      <c r="F13" s="397" t="s">
        <v>27</v>
      </c>
      <c r="G13" s="472">
        <f>$G$63</f>
        <v>538484000</v>
      </c>
      <c r="H13" s="472">
        <f>H63</f>
        <v>0</v>
      </c>
      <c r="I13" s="472">
        <f t="shared" ref="I13:J13" si="1">I63</f>
        <v>0</v>
      </c>
      <c r="J13" s="472">
        <f t="shared" si="1"/>
        <v>0</v>
      </c>
      <c r="K13" s="512">
        <f>J13-G13</f>
        <v>-538484000</v>
      </c>
      <c r="L13" s="504">
        <f>J13/G13*100</f>
        <v>0</v>
      </c>
      <c r="N13" s="327"/>
    </row>
    <row r="14" spans="5:16" ht="18.75" customHeight="1" x14ac:dyDescent="0.2">
      <c r="E14" s="392" t="str">
        <f>E67</f>
        <v>4.1.04</v>
      </c>
      <c r="F14" s="397" t="s">
        <v>129</v>
      </c>
      <c r="G14" s="472">
        <f>G67</f>
        <v>300000000</v>
      </c>
      <c r="H14" s="472">
        <f>H67</f>
        <v>38315761</v>
      </c>
      <c r="I14" s="472">
        <f t="shared" ref="I14" si="2">I67</f>
        <v>30219182</v>
      </c>
      <c r="J14" s="472">
        <f>J67</f>
        <v>68534943</v>
      </c>
      <c r="K14" s="512">
        <f>J14-G14</f>
        <v>-231465057</v>
      </c>
      <c r="L14" s="504">
        <f>J14/G14*100</f>
        <v>22.844981000000001</v>
      </c>
    </row>
    <row r="15" spans="5:16" ht="5.0999999999999996" customHeight="1" x14ac:dyDescent="0.2">
      <c r="E15" s="517"/>
      <c r="F15" s="518"/>
      <c r="G15" s="519"/>
      <c r="H15" s="519"/>
      <c r="I15" s="519"/>
      <c r="J15" s="519"/>
      <c r="K15" s="519"/>
      <c r="L15" s="520"/>
    </row>
    <row r="16" spans="5:16" ht="18.75" customHeight="1" x14ac:dyDescent="0.2">
      <c r="E16" s="521" t="str">
        <f>E12</f>
        <v>4.1.01</v>
      </c>
      <c r="F16" s="522" t="str">
        <f>F12</f>
        <v>PENDAPATAN PAJAK DAERAH</v>
      </c>
      <c r="G16" s="523">
        <f>G17+G27+G38+G44+G47+G48+G51+G54+G55+G58+G61</f>
        <v>74320354000</v>
      </c>
      <c r="H16" s="523">
        <f>H17+H27+H38+H44+H47+H48+H51+H54+H55+H58+H61</f>
        <v>2214290735</v>
      </c>
      <c r="I16" s="523">
        <f>I17+I27+I38+I44+I47+I48+I51+I54+I55+I58+I61</f>
        <v>2533723125</v>
      </c>
      <c r="J16" s="523">
        <f t="shared" ref="J16" si="3">J17+J27+J38+J44+J47+J48+J51+J54+J55+J58+J61</f>
        <v>4748013860</v>
      </c>
      <c r="K16" s="523">
        <f>J16-G16</f>
        <v>-69572340140</v>
      </c>
      <c r="L16" s="524">
        <f>J16/G16*100</f>
        <v>6.388578100690963</v>
      </c>
      <c r="M16" s="469">
        <f>H17+H27+H38+H44+H47+H48+H51+H54+H55</f>
        <v>1782668069</v>
      </c>
    </row>
    <row r="17" spans="5:16" ht="18.75" customHeight="1" x14ac:dyDescent="0.2">
      <c r="E17" s="373" t="s">
        <v>170</v>
      </c>
      <c r="F17" s="351" t="s">
        <v>157</v>
      </c>
      <c r="G17" s="473">
        <f>G18+G21+G24</f>
        <v>2463180809</v>
      </c>
      <c r="H17" s="473">
        <f>H18+H21+H24</f>
        <v>62018334</v>
      </c>
      <c r="I17" s="473">
        <f>I18+I21+I24</f>
        <v>108074665</v>
      </c>
      <c r="J17" s="473">
        <f t="shared" ref="J17" si="4">J18+J21+J24</f>
        <v>170092999</v>
      </c>
      <c r="K17" s="473">
        <f>J17-G17</f>
        <v>-2293087810</v>
      </c>
      <c r="L17" s="505">
        <f>J17/G17*100</f>
        <v>6.9054207623943862</v>
      </c>
    </row>
    <row r="18" spans="5:16" ht="18.75" customHeight="1" x14ac:dyDescent="0.2">
      <c r="E18" s="372" t="s">
        <v>171</v>
      </c>
      <c r="F18" s="335" t="s">
        <v>175</v>
      </c>
      <c r="G18" s="474">
        <v>2001580809</v>
      </c>
      <c r="H18" s="474">
        <f>H19+H20</f>
        <v>50165334</v>
      </c>
      <c r="I18" s="474">
        <f>I19+I20</f>
        <v>79380954</v>
      </c>
      <c r="J18" s="474">
        <f t="shared" ref="J18" si="5">J19+J20</f>
        <v>129546288</v>
      </c>
      <c r="K18" s="474"/>
      <c r="L18" s="506">
        <f>J18/G18*100</f>
        <v>6.4721987449870682</v>
      </c>
      <c r="M18" s="470"/>
    </row>
    <row r="19" spans="5:16" ht="18.75" customHeight="1" x14ac:dyDescent="0.2">
      <c r="E19" s="372"/>
      <c r="F19" s="341" t="s">
        <v>149</v>
      </c>
      <c r="G19" s="475"/>
      <c r="H19" s="474">
        <f>'LRA-JAN'!J19</f>
        <v>50165334</v>
      </c>
      <c r="I19" s="474">
        <f>'REKON-FEB '!H16</f>
        <v>79380954</v>
      </c>
      <c r="J19" s="474">
        <f>H19+I19</f>
        <v>129546288</v>
      </c>
      <c r="K19" s="474"/>
      <c r="L19" s="507"/>
      <c r="M19" s="327"/>
      <c r="N19" s="327"/>
    </row>
    <row r="20" spans="5:16" ht="18.75" customHeight="1" x14ac:dyDescent="0.2">
      <c r="E20" s="372"/>
      <c r="F20" s="341" t="s">
        <v>147</v>
      </c>
      <c r="G20" s="475"/>
      <c r="H20" s="474">
        <f>'LRA-JAN'!J20</f>
        <v>0</v>
      </c>
      <c r="I20" s="474">
        <f>'REKON-FEB '!H17</f>
        <v>0</v>
      </c>
      <c r="J20" s="474">
        <f>H20+I20</f>
        <v>0</v>
      </c>
      <c r="K20" s="474"/>
      <c r="L20" s="507"/>
      <c r="M20" s="469"/>
    </row>
    <row r="21" spans="5:16" ht="21.75" customHeight="1" x14ac:dyDescent="0.2">
      <c r="E21" s="372" t="s">
        <v>173</v>
      </c>
      <c r="F21" s="336" t="s">
        <v>172</v>
      </c>
      <c r="G21" s="474">
        <v>350000000</v>
      </c>
      <c r="H21" s="474">
        <f>H22+H23</f>
        <v>10273000</v>
      </c>
      <c r="I21" s="474">
        <f>I22+I23</f>
        <v>19386211</v>
      </c>
      <c r="J21" s="474">
        <f>J22+J23</f>
        <v>29659211</v>
      </c>
      <c r="K21" s="474"/>
      <c r="L21" s="506">
        <f>J21/G21*100</f>
        <v>8.4740602857142857</v>
      </c>
      <c r="M21" s="327"/>
      <c r="N21" s="327"/>
    </row>
    <row r="22" spans="5:16" ht="36.75" customHeight="1" x14ac:dyDescent="0.2">
      <c r="E22" s="372"/>
      <c r="F22" s="339" t="s">
        <v>150</v>
      </c>
      <c r="G22" s="474"/>
      <c r="H22" s="474">
        <f>'LRA-JAN'!J22</f>
        <v>9623000</v>
      </c>
      <c r="I22" s="474">
        <f>'REKON-FEB '!H19</f>
        <v>18436211</v>
      </c>
      <c r="J22" s="474">
        <f>H22+I22</f>
        <v>28059211</v>
      </c>
      <c r="K22" s="474"/>
      <c r="L22" s="506"/>
      <c r="M22" s="404"/>
    </row>
    <row r="23" spans="5:16" ht="34.5" customHeight="1" x14ac:dyDescent="0.2">
      <c r="E23" s="372"/>
      <c r="F23" s="339" t="s">
        <v>148</v>
      </c>
      <c r="G23" s="475"/>
      <c r="H23" s="474">
        <f>'LRA-JAN'!J23</f>
        <v>650000</v>
      </c>
      <c r="I23" s="474">
        <f>'REKON-FEB '!H20</f>
        <v>950000</v>
      </c>
      <c r="J23" s="474">
        <f>H23+I23</f>
        <v>1600000</v>
      </c>
      <c r="K23" s="474"/>
      <c r="L23" s="506"/>
      <c r="M23" s="327"/>
    </row>
    <row r="24" spans="5:16" ht="18.75" customHeight="1" x14ac:dyDescent="0.2">
      <c r="E24" s="372" t="s">
        <v>174</v>
      </c>
      <c r="F24" s="335" t="s">
        <v>176</v>
      </c>
      <c r="G24" s="474">
        <v>111600000</v>
      </c>
      <c r="H24" s="474">
        <f>H25+H26</f>
        <v>1580000</v>
      </c>
      <c r="I24" s="474">
        <f>I25+I26</f>
        <v>9307500</v>
      </c>
      <c r="J24" s="474">
        <f t="shared" ref="J24" si="6">J25+J26</f>
        <v>10887500</v>
      </c>
      <c r="K24" s="474"/>
      <c r="L24" s="506">
        <f>J24/G24*100</f>
        <v>9.7558243727598573</v>
      </c>
      <c r="M24" s="327"/>
    </row>
    <row r="25" spans="5:16" ht="18.75" customHeight="1" x14ac:dyDescent="0.2">
      <c r="E25" s="372"/>
      <c r="F25" s="341" t="s">
        <v>151</v>
      </c>
      <c r="G25" s="474"/>
      <c r="H25" s="474">
        <f>'LRA-JAN'!J25</f>
        <v>1580000</v>
      </c>
      <c r="I25" s="474">
        <f>'REKON-FEB '!H22</f>
        <v>8457500</v>
      </c>
      <c r="J25" s="474">
        <f>H25+I25</f>
        <v>10037500</v>
      </c>
      <c r="K25" s="474"/>
      <c r="L25" s="506"/>
      <c r="M25" s="404"/>
    </row>
    <row r="26" spans="5:16" ht="18.75" customHeight="1" x14ac:dyDescent="0.2">
      <c r="E26" s="372"/>
      <c r="F26" s="341" t="str">
        <f xml:space="preserve"> "Penerimaan Piutang " &amp;F24</f>
        <v>Penerimaan Piutang Pajak Wisma Pariwisata</v>
      </c>
      <c r="G26" s="475"/>
      <c r="H26" s="474">
        <f>'LRA-JAN'!J26</f>
        <v>0</v>
      </c>
      <c r="I26" s="474">
        <f>'REKON-FEB '!H23</f>
        <v>850000</v>
      </c>
      <c r="J26" s="474">
        <f>H26+I26</f>
        <v>850000</v>
      </c>
      <c r="K26" s="474"/>
      <c r="L26" s="506"/>
      <c r="M26" s="469"/>
    </row>
    <row r="27" spans="5:16" ht="18.75" customHeight="1" x14ac:dyDescent="0.2">
      <c r="E27" s="373" t="s">
        <v>177</v>
      </c>
      <c r="F27" s="427" t="s">
        <v>159</v>
      </c>
      <c r="G27" s="476">
        <v>3637447807</v>
      </c>
      <c r="H27" s="473">
        <f>H28+H31+H34+H37</f>
        <v>167257851</v>
      </c>
      <c r="I27" s="473">
        <f>I28+I31+I34+I37</f>
        <v>261777364</v>
      </c>
      <c r="J27" s="473">
        <f t="shared" ref="J27" si="7">J28+J31+J34+J37</f>
        <v>429035215</v>
      </c>
      <c r="K27" s="473">
        <f>J27-G27</f>
        <v>-3208412592</v>
      </c>
      <c r="L27" s="505">
        <f>J27/G27*100</f>
        <v>11.794951783895108</v>
      </c>
      <c r="N27" s="404"/>
    </row>
    <row r="28" spans="5:16" ht="18.75" customHeight="1" x14ac:dyDescent="0.2">
      <c r="E28" s="372" t="s">
        <v>178</v>
      </c>
      <c r="F28" s="335" t="s">
        <v>179</v>
      </c>
      <c r="G28" s="477"/>
      <c r="H28" s="474">
        <f>H29+H30</f>
        <v>118073261</v>
      </c>
      <c r="I28" s="474">
        <f>I29+I30</f>
        <v>107233344</v>
      </c>
      <c r="J28" s="474">
        <f>J29+J30</f>
        <v>225306605</v>
      </c>
      <c r="K28" s="474"/>
      <c r="L28" s="506"/>
      <c r="M28" s="327"/>
      <c r="N28" s="404"/>
      <c r="P28"/>
    </row>
    <row r="29" spans="5:16" ht="18.75" customHeight="1" x14ac:dyDescent="0.2">
      <c r="E29" s="372"/>
      <c r="F29" s="341" t="s">
        <v>180</v>
      </c>
      <c r="G29" s="474"/>
      <c r="H29" s="474">
        <f>'LRA-JAN'!J29</f>
        <v>93541870</v>
      </c>
      <c r="I29" s="474">
        <f>'REKON-FEB '!H26</f>
        <v>93145846</v>
      </c>
      <c r="J29" s="474">
        <f>H29+I29</f>
        <v>186687716</v>
      </c>
      <c r="K29" s="474"/>
      <c r="L29" s="506"/>
      <c r="M29" s="327"/>
      <c r="N29" s="404"/>
    </row>
    <row r="30" spans="5:16" ht="18.75" customHeight="1" x14ac:dyDescent="0.2">
      <c r="E30" s="372"/>
      <c r="F30" s="341" t="str">
        <f xml:space="preserve"> "Penerimaan Piutang " &amp;F28</f>
        <v>Penerimaan Piutang Pajak Restoran dan Sejenisnya</v>
      </c>
      <c r="G30" s="475"/>
      <c r="H30" s="474">
        <f>'LRA-JAN'!J30</f>
        <v>24531391</v>
      </c>
      <c r="I30" s="474">
        <f>'REKON-FEB '!H27</f>
        <v>14087498</v>
      </c>
      <c r="J30" s="474">
        <f>H30+I30</f>
        <v>38618889</v>
      </c>
      <c r="K30" s="474"/>
      <c r="L30" s="507"/>
      <c r="M30" s="327"/>
    </row>
    <row r="31" spans="5:16" ht="18.75" customHeight="1" x14ac:dyDescent="0.2">
      <c r="E31" s="372" t="s">
        <v>181</v>
      </c>
      <c r="F31" s="335" t="s">
        <v>182</v>
      </c>
      <c r="G31" s="477"/>
      <c r="H31" s="483">
        <f>H32+H33</f>
        <v>12518350</v>
      </c>
      <c r="I31" s="483">
        <f>I32+I33</f>
        <v>16183077</v>
      </c>
      <c r="J31" s="483">
        <f>J32+J33</f>
        <v>28701427</v>
      </c>
      <c r="K31" s="483"/>
      <c r="L31" s="506"/>
      <c r="M31" s="404"/>
    </row>
    <row r="32" spans="5:16" ht="18.75" customHeight="1" x14ac:dyDescent="0.2">
      <c r="E32" s="372"/>
      <c r="F32" s="341" t="s">
        <v>183</v>
      </c>
      <c r="G32" s="474"/>
      <c r="H32" s="474">
        <f>'LRA-JAN'!J32</f>
        <v>10548350</v>
      </c>
      <c r="I32" s="474">
        <f>'REKON-FEB '!H29</f>
        <v>13558777</v>
      </c>
      <c r="J32" s="474">
        <f>H32+I32</f>
        <v>24107127</v>
      </c>
      <c r="K32" s="474"/>
      <c r="L32" s="506"/>
      <c r="M32" s="404"/>
      <c r="N32" s="420"/>
    </row>
    <row r="33" spans="5:16" ht="18.75" customHeight="1" x14ac:dyDescent="0.2">
      <c r="E33" s="372"/>
      <c r="F33" s="341" t="str">
        <f xml:space="preserve"> "Penerimaan Piutang " &amp;F31</f>
        <v>Penerimaan Piutang Pajak Rumah Makan dan Sejenisnya</v>
      </c>
      <c r="G33" s="475"/>
      <c r="H33" s="474">
        <f>'LRA-JAN'!J33</f>
        <v>1970000</v>
      </c>
      <c r="I33" s="474">
        <f>'REKON-FEB '!H30</f>
        <v>2624300</v>
      </c>
      <c r="J33" s="474">
        <f>H33+I33</f>
        <v>4594300</v>
      </c>
      <c r="K33" s="474"/>
      <c r="L33" s="507"/>
      <c r="M33" s="327"/>
    </row>
    <row r="34" spans="5:16" ht="18.75" customHeight="1" x14ac:dyDescent="0.2">
      <c r="E34" s="372" t="s">
        <v>184</v>
      </c>
      <c r="F34" s="335" t="s">
        <v>185</v>
      </c>
      <c r="G34" s="477"/>
      <c r="H34" s="474">
        <f>H35+H36</f>
        <v>33055440</v>
      </c>
      <c r="I34" s="474">
        <f>I35+I36</f>
        <v>58625443</v>
      </c>
      <c r="J34" s="474">
        <f>J35+J36</f>
        <v>91680883</v>
      </c>
      <c r="K34" s="474"/>
      <c r="L34" s="506"/>
    </row>
    <row r="35" spans="5:16" ht="18.75" customHeight="1" x14ac:dyDescent="0.2">
      <c r="E35" s="372"/>
      <c r="F35" s="341" t="s">
        <v>186</v>
      </c>
      <c r="G35" s="475"/>
      <c r="H35" s="474">
        <f>'LRA-JAN'!J35</f>
        <v>26644154</v>
      </c>
      <c r="I35" s="474">
        <f>'REKON-FEB '!H32</f>
        <v>41450911</v>
      </c>
      <c r="J35" s="474">
        <f>H35+I35</f>
        <v>68095065</v>
      </c>
      <c r="K35" s="474"/>
      <c r="L35" s="507"/>
      <c r="M35" s="327"/>
    </row>
    <row r="36" spans="5:16" ht="18.75" customHeight="1" x14ac:dyDescent="0.2">
      <c r="E36" s="372"/>
      <c r="F36" s="341" t="str">
        <f xml:space="preserve"> "Penerimaan Piutang " &amp;F34</f>
        <v>Penerimaan Piutang Pajak Kafetaria dan Sejenisnya</v>
      </c>
      <c r="G36" s="475"/>
      <c r="H36" s="474">
        <f>'LRA-JAN'!J36</f>
        <v>6411286</v>
      </c>
      <c r="I36" s="474">
        <f>'REKON-FEB '!H33</f>
        <v>17174532</v>
      </c>
      <c r="J36" s="474">
        <f>H36+I36</f>
        <v>23585818</v>
      </c>
      <c r="K36" s="474"/>
      <c r="L36" s="506"/>
      <c r="M36" s="404"/>
      <c r="N36" s="327"/>
    </row>
    <row r="37" spans="5:16" ht="18.75" customHeight="1" x14ac:dyDescent="0.2">
      <c r="E37" s="372" t="s">
        <v>188</v>
      </c>
      <c r="F37" s="335" t="s">
        <v>187</v>
      </c>
      <c r="G37" s="477"/>
      <c r="H37" s="474">
        <f>'LRA-JAN'!J37</f>
        <v>3610800</v>
      </c>
      <c r="I37" s="474">
        <f>'REKON-FEB '!H34</f>
        <v>79735500</v>
      </c>
      <c r="J37" s="474">
        <f>H37+I37</f>
        <v>83346300</v>
      </c>
      <c r="K37" s="474"/>
      <c r="L37" s="506"/>
      <c r="M37" s="469"/>
      <c r="N37" s="327"/>
    </row>
    <row r="38" spans="5:16" ht="18.75" customHeight="1" x14ac:dyDescent="0.2">
      <c r="E38" s="373" t="s">
        <v>189</v>
      </c>
      <c r="F38" s="351" t="s">
        <v>160</v>
      </c>
      <c r="G38" s="473">
        <f>G39+G42</f>
        <v>11590549</v>
      </c>
      <c r="H38" s="473">
        <f>H39</f>
        <v>500000</v>
      </c>
      <c r="I38" s="473">
        <f>I39</f>
        <v>1630000</v>
      </c>
      <c r="J38" s="473">
        <f t="shared" ref="J38" si="8">J39</f>
        <v>2130000</v>
      </c>
      <c r="K38" s="473">
        <f>J38-G38</f>
        <v>-9460549</v>
      </c>
      <c r="L38" s="505">
        <f>J38/G38*100</f>
        <v>18.377041501657946</v>
      </c>
      <c r="N38" s="327"/>
    </row>
    <row r="39" spans="5:16" ht="18.75" customHeight="1" x14ac:dyDescent="0.2">
      <c r="E39" s="374" t="s">
        <v>191</v>
      </c>
      <c r="F39" s="337" t="s">
        <v>190</v>
      </c>
      <c r="G39" s="474">
        <v>11590549</v>
      </c>
      <c r="H39" s="474">
        <f>'LRA-JAN'!J39</f>
        <v>500000</v>
      </c>
      <c r="I39" s="474">
        <f>I40</f>
        <v>1630000</v>
      </c>
      <c r="J39" s="474">
        <f>J40+J41+J42+J43</f>
        <v>2130000</v>
      </c>
      <c r="K39" s="474"/>
      <c r="L39" s="506">
        <f>J39/G39*100</f>
        <v>18.377041501657946</v>
      </c>
      <c r="N39" s="422"/>
      <c r="O39" s="421"/>
    </row>
    <row r="40" spans="5:16" ht="18.75" customHeight="1" x14ac:dyDescent="0.2">
      <c r="E40" s="374"/>
      <c r="F40" s="344" t="s">
        <v>192</v>
      </c>
      <c r="G40" s="474"/>
      <c r="H40" s="474">
        <f>'LRA-JAN'!J40</f>
        <v>0</v>
      </c>
      <c r="I40" s="474">
        <f>'REKON-FEB '!H37</f>
        <v>1630000</v>
      </c>
      <c r="J40" s="474">
        <f>H40+I40</f>
        <v>1630000</v>
      </c>
      <c r="K40" s="474"/>
      <c r="L40" s="506"/>
      <c r="N40" s="421"/>
      <c r="O40" s="327"/>
    </row>
    <row r="41" spans="5:16" ht="18.75" customHeight="1" x14ac:dyDescent="0.2">
      <c r="E41" s="374"/>
      <c r="F41" s="341" t="str">
        <f xml:space="preserve"> "Penerimaan Piutang " &amp;F39</f>
        <v>Penerimaan Piutang Pajak Diskotik, Karaoke, Club Malam, dan Sejenisnya</v>
      </c>
      <c r="G41" s="474"/>
      <c r="H41" s="474">
        <f>'LRA-JAN'!J41</f>
        <v>0</v>
      </c>
      <c r="I41" s="474">
        <f>'REKON-FEB '!H38</f>
        <v>0</v>
      </c>
      <c r="J41" s="474">
        <f>H41+I41</f>
        <v>0</v>
      </c>
      <c r="K41" s="474"/>
      <c r="L41" s="507"/>
      <c r="N41" s="327"/>
    </row>
    <row r="42" spans="5:16" ht="18.75" customHeight="1" x14ac:dyDescent="0.2">
      <c r="E42" s="374"/>
      <c r="F42" s="341" t="s">
        <v>225</v>
      </c>
      <c r="G42" s="474"/>
      <c r="H42" s="474">
        <f>'LRA-JAN'!J42</f>
        <v>500000</v>
      </c>
      <c r="I42" s="474">
        <f>'REKON-FEB '!H39</f>
        <v>0</v>
      </c>
      <c r="J42" s="474">
        <f>H42+I42</f>
        <v>500000</v>
      </c>
      <c r="K42" s="474"/>
      <c r="L42" s="507"/>
      <c r="M42"/>
    </row>
    <row r="43" spans="5:16" ht="18.75" customHeight="1" x14ac:dyDescent="0.2">
      <c r="E43" s="374"/>
      <c r="F43" s="341" t="s">
        <v>275</v>
      </c>
      <c r="G43" s="474"/>
      <c r="H43" s="474">
        <f>'LRA-JAN'!J43</f>
        <v>0</v>
      </c>
      <c r="I43" s="474">
        <f>'REKON-FEB '!H40</f>
        <v>0</v>
      </c>
      <c r="J43" s="474">
        <f>H43+I43</f>
        <v>0</v>
      </c>
      <c r="K43" s="474"/>
      <c r="L43" s="507"/>
      <c r="M43"/>
    </row>
    <row r="44" spans="5:16" ht="18.75" customHeight="1" x14ac:dyDescent="0.2">
      <c r="E44" s="373" t="s">
        <v>193</v>
      </c>
      <c r="F44" s="351" t="s">
        <v>161</v>
      </c>
      <c r="G44" s="473">
        <f>G45+G46</f>
        <v>846864648</v>
      </c>
      <c r="H44" s="473">
        <f>H45+H46</f>
        <v>3618000</v>
      </c>
      <c r="I44" s="473">
        <f>I45+I46</f>
        <v>25188000</v>
      </c>
      <c r="J44" s="473">
        <f t="shared" ref="J44" si="9">J45+J46</f>
        <v>28806000</v>
      </c>
      <c r="K44" s="473">
        <f>J44-G44</f>
        <v>-818058648</v>
      </c>
      <c r="L44" s="505">
        <f>J44/G44*100</f>
        <v>3.4014880734518513</v>
      </c>
    </row>
    <row r="45" spans="5:16" ht="18.75" customHeight="1" x14ac:dyDescent="0.2">
      <c r="E45" s="372" t="s">
        <v>195</v>
      </c>
      <c r="F45" s="335" t="s">
        <v>194</v>
      </c>
      <c r="G45" s="478">
        <v>426864648</v>
      </c>
      <c r="H45" s="474">
        <f>'LRA-JAN'!J45</f>
        <v>1050000</v>
      </c>
      <c r="I45" s="474">
        <f>'REKON-FEB '!H42</f>
        <v>0</v>
      </c>
      <c r="J45" s="474">
        <f>H45+I45</f>
        <v>1050000</v>
      </c>
      <c r="K45" s="474"/>
      <c r="L45" s="506">
        <f t="shared" ref="L45:L51" si="10">J45/G45*100</f>
        <v>0.24597961084844863</v>
      </c>
    </row>
    <row r="46" spans="5:16" ht="18.75" customHeight="1" x14ac:dyDescent="0.2">
      <c r="E46" s="372" t="s">
        <v>196</v>
      </c>
      <c r="F46" s="335" t="s">
        <v>197</v>
      </c>
      <c r="G46" s="478">
        <v>420000000</v>
      </c>
      <c r="H46" s="474">
        <f>'LRA-JAN'!J46</f>
        <v>2568000</v>
      </c>
      <c r="I46" s="474">
        <f>'REKON-FEB '!H43</f>
        <v>25188000</v>
      </c>
      <c r="J46" s="474">
        <f>H46+I46</f>
        <v>27756000</v>
      </c>
      <c r="K46" s="474"/>
      <c r="L46" s="506">
        <f t="shared" si="10"/>
        <v>6.6085714285714285</v>
      </c>
      <c r="M46" s="404"/>
    </row>
    <row r="47" spans="5:16" ht="18.75" customHeight="1" x14ac:dyDescent="0.2">
      <c r="E47" s="373" t="s">
        <v>198</v>
      </c>
      <c r="F47" s="351" t="s">
        <v>162</v>
      </c>
      <c r="G47" s="479">
        <v>20400000000</v>
      </c>
      <c r="H47" s="473">
        <f>'LRA-JAN'!J47</f>
        <v>1546223884</v>
      </c>
      <c r="I47" s="473">
        <f>'REKON-FEB '!H44</f>
        <v>1585121710</v>
      </c>
      <c r="J47" s="473">
        <f>H47+I47</f>
        <v>3131345594</v>
      </c>
      <c r="K47" s="473">
        <f>J47-G47</f>
        <v>-17268654406</v>
      </c>
      <c r="L47" s="505">
        <f t="shared" si="10"/>
        <v>15.349733303921569</v>
      </c>
      <c r="M47" s="404"/>
      <c r="P47" s="403"/>
    </row>
    <row r="48" spans="5:16" ht="18.75" customHeight="1" x14ac:dyDescent="0.2">
      <c r="E48" s="373" t="s">
        <v>199</v>
      </c>
      <c r="F48" s="351" t="s">
        <v>85</v>
      </c>
      <c r="G48" s="480">
        <v>300000000</v>
      </c>
      <c r="H48" s="480">
        <f>H49+H50</f>
        <v>2300000</v>
      </c>
      <c r="I48" s="480">
        <f>I49+I50</f>
        <v>5030000</v>
      </c>
      <c r="J48" s="480">
        <f t="shared" ref="J48" si="11">J49+J50</f>
        <v>7330000</v>
      </c>
      <c r="K48" s="473">
        <f>J48-G48</f>
        <v>-292670000</v>
      </c>
      <c r="L48" s="505">
        <f t="shared" si="10"/>
        <v>2.4433333333333334</v>
      </c>
      <c r="M48" s="405"/>
      <c r="N48" s="403"/>
    </row>
    <row r="49" spans="5:14" ht="18.75" customHeight="1" x14ac:dyDescent="0.2">
      <c r="E49" s="373"/>
      <c r="F49" s="344" t="s">
        <v>163</v>
      </c>
      <c r="G49" s="480"/>
      <c r="H49" s="474">
        <f>'LRA-JAN'!J49</f>
        <v>0</v>
      </c>
      <c r="I49" s="474">
        <f>'REKON-FEB '!H46</f>
        <v>5030000</v>
      </c>
      <c r="J49" s="474">
        <f>H49+I49</f>
        <v>5030000</v>
      </c>
      <c r="K49" s="474"/>
      <c r="L49" s="505"/>
    </row>
    <row r="50" spans="5:14" ht="18.75" customHeight="1" x14ac:dyDescent="0.2">
      <c r="E50" s="373"/>
      <c r="F50" s="341" t="str">
        <f xml:space="preserve"> "Penerimaan Piutang " &amp;F48</f>
        <v>Penerimaan Piutang Pajak Parkir</v>
      </c>
      <c r="G50" s="480"/>
      <c r="H50" s="474">
        <f>'LRA-JAN'!J50</f>
        <v>2300000</v>
      </c>
      <c r="I50" s="474">
        <f>'REKON-FEB '!H47</f>
        <v>0</v>
      </c>
      <c r="J50" s="474">
        <f>H50+I50</f>
        <v>2300000</v>
      </c>
      <c r="K50" s="474"/>
      <c r="L50" s="505"/>
    </row>
    <row r="51" spans="5:14" ht="18.75" customHeight="1" x14ac:dyDescent="0.2">
      <c r="E51" s="373" t="s">
        <v>202</v>
      </c>
      <c r="F51" s="351" t="s">
        <v>200</v>
      </c>
      <c r="G51" s="480">
        <v>80000000</v>
      </c>
      <c r="H51" s="480">
        <f>H52+H53</f>
        <v>750000</v>
      </c>
      <c r="I51" s="480">
        <f>I52+I53</f>
        <v>450000</v>
      </c>
      <c r="J51" s="480">
        <f t="shared" ref="J51" si="12">J52+J53</f>
        <v>1200000</v>
      </c>
      <c r="K51" s="473">
        <f>J51-G51</f>
        <v>-78800000</v>
      </c>
      <c r="L51" s="505">
        <f t="shared" si="10"/>
        <v>1.5</v>
      </c>
    </row>
    <row r="52" spans="5:14" ht="18.75" customHeight="1" x14ac:dyDescent="0.2">
      <c r="E52" s="372"/>
      <c r="F52" s="341" t="s">
        <v>201</v>
      </c>
      <c r="G52" s="478"/>
      <c r="H52" s="474">
        <f>'LRA-JAN'!J52</f>
        <v>750000</v>
      </c>
      <c r="I52" s="474">
        <f>'REKON-FEB '!H49</f>
        <v>450000</v>
      </c>
      <c r="J52" s="474">
        <f>H52+I52</f>
        <v>1200000</v>
      </c>
      <c r="K52" s="474"/>
      <c r="L52" s="506"/>
      <c r="M52" s="403"/>
    </row>
    <row r="53" spans="5:14" ht="18.75" customHeight="1" x14ac:dyDescent="0.2">
      <c r="E53" s="372"/>
      <c r="F53" s="341" t="str">
        <f xml:space="preserve"> "Penerimaan Piutang " &amp;F51</f>
        <v>Penerimaan Piutang Pajak Air Tanah</v>
      </c>
      <c r="G53" s="481"/>
      <c r="H53" s="474">
        <f>'LRA-JAN'!J53</f>
        <v>0</v>
      </c>
      <c r="I53" s="474">
        <f>'REKON-FEB '!H50</f>
        <v>0</v>
      </c>
      <c r="J53" s="474">
        <f>H53+I53</f>
        <v>0</v>
      </c>
      <c r="K53" s="474"/>
      <c r="L53" s="507"/>
    </row>
    <row r="54" spans="5:14" ht="18.75" customHeight="1" x14ac:dyDescent="0.2">
      <c r="E54" s="373" t="s">
        <v>203</v>
      </c>
      <c r="F54" s="351" t="s">
        <v>87</v>
      </c>
      <c r="G54" s="480">
        <v>500000000</v>
      </c>
      <c r="H54" s="473">
        <f>'LRA-JAN'!J54</f>
        <v>0</v>
      </c>
      <c r="I54" s="474">
        <f>'REKON-FEB '!H51</f>
        <v>0</v>
      </c>
      <c r="J54" s="473">
        <f>H54+I54</f>
        <v>0</v>
      </c>
      <c r="K54" s="473">
        <f>J54-G54</f>
        <v>-500000000</v>
      </c>
      <c r="L54" s="505">
        <f>J54/G54*100</f>
        <v>0</v>
      </c>
    </row>
    <row r="55" spans="5:14" ht="18.75" customHeight="1" x14ac:dyDescent="0.2">
      <c r="E55" s="373" t="s">
        <v>204</v>
      </c>
      <c r="F55" s="351" t="s">
        <v>226</v>
      </c>
      <c r="G55" s="480">
        <v>785886750</v>
      </c>
      <c r="H55" s="480">
        <f>H56+H57</f>
        <v>0</v>
      </c>
      <c r="I55" s="480">
        <f>I56+I57</f>
        <v>0</v>
      </c>
      <c r="J55" s="474">
        <f>J56+J57</f>
        <v>0</v>
      </c>
      <c r="K55" s="473">
        <f>J55-G55</f>
        <v>-785886750</v>
      </c>
      <c r="L55" s="505">
        <f t="shared" ref="L55" si="13">J55/G55*100</f>
        <v>0</v>
      </c>
      <c r="N55" s="403" t="s">
        <v>284</v>
      </c>
    </row>
    <row r="56" spans="5:14" ht="18.75" customHeight="1" x14ac:dyDescent="0.2">
      <c r="E56" s="373"/>
      <c r="F56" s="401" t="s">
        <v>228</v>
      </c>
      <c r="G56" s="480"/>
      <c r="H56" s="474">
        <f>'LRA-JAN'!J56</f>
        <v>0</v>
      </c>
      <c r="I56" s="474">
        <f>'REKON-FEB '!H53</f>
        <v>0</v>
      </c>
      <c r="J56" s="474">
        <f>H56+I56</f>
        <v>0</v>
      </c>
      <c r="K56" s="474"/>
      <c r="L56" s="505"/>
    </row>
    <row r="57" spans="5:14" ht="18.75" customHeight="1" x14ac:dyDescent="0.2">
      <c r="E57" s="373"/>
      <c r="F57" s="401" t="s">
        <v>227</v>
      </c>
      <c r="G57" s="480"/>
      <c r="H57" s="474">
        <f>'LRA-JAN'!J57</f>
        <v>0</v>
      </c>
      <c r="I57" s="474">
        <f>'REKON-FEB '!H54</f>
        <v>0</v>
      </c>
      <c r="J57" s="474">
        <f>H57+I57</f>
        <v>0</v>
      </c>
      <c r="K57" s="474"/>
      <c r="L57" s="505"/>
    </row>
    <row r="58" spans="5:14" ht="27" customHeight="1" x14ac:dyDescent="0.2">
      <c r="E58" s="373" t="s">
        <v>206</v>
      </c>
      <c r="F58" s="360" t="s">
        <v>205</v>
      </c>
      <c r="G58" s="482">
        <f>G59+G60</f>
        <v>33451567633</v>
      </c>
      <c r="H58" s="482">
        <f>H59+H60</f>
        <v>176914266</v>
      </c>
      <c r="I58" s="482">
        <f>I59+I60</f>
        <v>103605886</v>
      </c>
      <c r="J58" s="482">
        <f t="shared" ref="J58" si="14">J59+J60</f>
        <v>280520152</v>
      </c>
      <c r="K58" s="473">
        <f>J58-G58</f>
        <v>-33171047481</v>
      </c>
      <c r="L58" s="508">
        <f>J58/G58*100</f>
        <v>0.83858596726350909</v>
      </c>
      <c r="M58" s="327">
        <f>J58+J67</f>
        <v>349055095</v>
      </c>
      <c r="N58" s="403"/>
    </row>
    <row r="59" spans="5:14" ht="27" customHeight="1" x14ac:dyDescent="0.2">
      <c r="E59" s="372"/>
      <c r="F59" s="339" t="s">
        <v>207</v>
      </c>
      <c r="G59" s="481">
        <v>15673511656</v>
      </c>
      <c r="H59" s="474">
        <f>'LRA-JAN'!J59</f>
        <v>0</v>
      </c>
      <c r="I59" s="474">
        <f>'REKON-FEB '!H56</f>
        <v>0</v>
      </c>
      <c r="J59" s="474">
        <f>H59+I59</f>
        <v>0</v>
      </c>
      <c r="K59" s="474"/>
      <c r="L59" s="509">
        <f t="shared" ref="L59" si="15">J59/G59*100</f>
        <v>0</v>
      </c>
    </row>
    <row r="60" spans="5:14" ht="27" customHeight="1" x14ac:dyDescent="0.2">
      <c r="E60" s="372"/>
      <c r="F60" s="339" t="s">
        <v>208</v>
      </c>
      <c r="G60" s="481">
        <v>17778055977</v>
      </c>
      <c r="H60" s="474">
        <f>'LRA-JAN'!J60</f>
        <v>176914266</v>
      </c>
      <c r="I60" s="474">
        <f>'REKON-FEB '!H57</f>
        <v>103605886</v>
      </c>
      <c r="J60" s="474">
        <f>H60+I60</f>
        <v>280520152</v>
      </c>
      <c r="K60" s="474"/>
      <c r="L60" s="507"/>
      <c r="M60" s="327"/>
    </row>
    <row r="61" spans="5:14" ht="26.25" customHeight="1" x14ac:dyDescent="0.2">
      <c r="E61" s="373" t="s">
        <v>209</v>
      </c>
      <c r="F61" s="352" t="s">
        <v>115</v>
      </c>
      <c r="G61" s="480">
        <v>11843815804</v>
      </c>
      <c r="H61" s="473">
        <f>'LRA-JAN'!J61</f>
        <v>254708400</v>
      </c>
      <c r="I61" s="480">
        <v>442845500</v>
      </c>
      <c r="J61" s="473">
        <f>H61+I61</f>
        <v>697553900</v>
      </c>
      <c r="K61" s="473">
        <f>J61-G61</f>
        <v>-11146261904</v>
      </c>
      <c r="L61" s="510">
        <f>J61/G61*100</f>
        <v>5.8896044276914186</v>
      </c>
      <c r="M61" s="419"/>
    </row>
    <row r="62" spans="5:14" ht="10.5" customHeight="1" x14ac:dyDescent="0.2">
      <c r="E62" s="372"/>
      <c r="F62" s="336"/>
      <c r="G62" s="478"/>
      <c r="H62" s="478"/>
      <c r="I62" s="478"/>
      <c r="J62" s="478"/>
      <c r="K62" s="474"/>
      <c r="L62" s="506"/>
    </row>
    <row r="63" spans="5:14" ht="18.75" customHeight="1" x14ac:dyDescent="0.2">
      <c r="E63" s="525" t="str">
        <f>E13</f>
        <v>4.1.02</v>
      </c>
      <c r="F63" s="526" t="str">
        <f>F13</f>
        <v>HASIL RETRIBUSI DAERAH</v>
      </c>
      <c r="G63" s="519">
        <f>G64</f>
        <v>538484000</v>
      </c>
      <c r="H63" s="519">
        <f>H64</f>
        <v>0</v>
      </c>
      <c r="I63" s="519">
        <f>I64</f>
        <v>0</v>
      </c>
      <c r="J63" s="528">
        <f t="shared" ref="J63:J64" si="16">J64</f>
        <v>0</v>
      </c>
      <c r="K63" s="523">
        <f>J63-G63</f>
        <v>-538484000</v>
      </c>
      <c r="L63" s="524">
        <f>J63/G63*100</f>
        <v>0</v>
      </c>
    </row>
    <row r="64" spans="5:14" s="313" customFormat="1" ht="18.75" customHeight="1" x14ac:dyDescent="0.2">
      <c r="E64" s="372" t="s">
        <v>210</v>
      </c>
      <c r="F64" s="371" t="s">
        <v>93</v>
      </c>
      <c r="G64" s="478">
        <f>G65+G66</f>
        <v>538484000</v>
      </c>
      <c r="H64" s="481">
        <f>H65</f>
        <v>0</v>
      </c>
      <c r="I64" s="481">
        <f>I65</f>
        <v>0</v>
      </c>
      <c r="J64" s="481">
        <f t="shared" si="16"/>
        <v>0</v>
      </c>
      <c r="K64" s="473"/>
      <c r="L64" s="507">
        <f>J64/G64*100</f>
        <v>0</v>
      </c>
    </row>
    <row r="65" spans="5:14" ht="18.75" customHeight="1" x14ac:dyDescent="0.2">
      <c r="E65" s="372" t="s">
        <v>211</v>
      </c>
      <c r="F65" s="336" t="s">
        <v>212</v>
      </c>
      <c r="G65" s="481">
        <v>538484000</v>
      </c>
      <c r="H65" s="474">
        <f>'LRA-JAN'!J65</f>
        <v>0</v>
      </c>
      <c r="I65" s="474">
        <f>'REKON-FEB '!H62</f>
        <v>0</v>
      </c>
      <c r="J65" s="474">
        <f>H65+I65</f>
        <v>0</v>
      </c>
      <c r="K65" s="474"/>
      <c r="L65" s="506">
        <f>J65/G65*100</f>
        <v>0</v>
      </c>
    </row>
    <row r="66" spans="5:14" ht="21" customHeight="1" x14ac:dyDescent="0.2">
      <c r="E66" s="372"/>
      <c r="F66" s="339" t="s">
        <v>213</v>
      </c>
      <c r="G66" s="478"/>
      <c r="H66" s="474">
        <f>'LRA-JAN'!J66</f>
        <v>0</v>
      </c>
      <c r="I66" s="474">
        <f>'REKON-FEB '!H63</f>
        <v>0</v>
      </c>
      <c r="J66" s="474">
        <f>H66+I66</f>
        <v>0</v>
      </c>
      <c r="K66" s="474"/>
      <c r="L66" s="506"/>
    </row>
    <row r="67" spans="5:14" ht="21" customHeight="1" x14ac:dyDescent="0.2">
      <c r="E67" s="525" t="s">
        <v>214</v>
      </c>
      <c r="F67" s="526" t="str">
        <f>F14</f>
        <v>LAIN-LAIN PAD YANG SAH</v>
      </c>
      <c r="G67" s="519">
        <f>G68</f>
        <v>300000000</v>
      </c>
      <c r="H67" s="519">
        <f>H68</f>
        <v>38315761</v>
      </c>
      <c r="I67" s="519">
        <f>I68</f>
        <v>30219182</v>
      </c>
      <c r="J67" s="519">
        <f t="shared" ref="J67" si="17">J68</f>
        <v>68534943</v>
      </c>
      <c r="K67" s="523">
        <f>J67-G67</f>
        <v>-231465057</v>
      </c>
      <c r="L67" s="524">
        <f>J67/G67*100</f>
        <v>22.844981000000001</v>
      </c>
    </row>
    <row r="68" spans="5:14" ht="24" customHeight="1" x14ac:dyDescent="0.2">
      <c r="E68" s="372" t="s">
        <v>216</v>
      </c>
      <c r="F68" s="371" t="s">
        <v>217</v>
      </c>
      <c r="G68" s="478">
        <v>300000000</v>
      </c>
      <c r="H68" s="478">
        <f>H69+H70+H71</f>
        <v>38315761</v>
      </c>
      <c r="I68" s="478">
        <f>I69+I70+I71</f>
        <v>30219182</v>
      </c>
      <c r="J68" s="478">
        <f t="shared" ref="J68" si="18">J69+J70+J71</f>
        <v>68534943</v>
      </c>
      <c r="K68" s="473"/>
      <c r="L68" s="506">
        <f>J68/G68*100</f>
        <v>22.844981000000001</v>
      </c>
      <c r="M68" s="405"/>
    </row>
    <row r="69" spans="5:14" ht="24" customHeight="1" x14ac:dyDescent="0.25">
      <c r="E69" s="372" t="s">
        <v>215</v>
      </c>
      <c r="F69" s="339" t="s">
        <v>218</v>
      </c>
      <c r="G69" s="478">
        <v>300000000</v>
      </c>
      <c r="H69" s="474">
        <f>'LRA-JAN'!J69</f>
        <v>38313853</v>
      </c>
      <c r="I69" s="474">
        <f>'REKON-FEB '!H66</f>
        <v>30219179</v>
      </c>
      <c r="J69" s="474">
        <f>H69+I69</f>
        <v>68533032</v>
      </c>
      <c r="K69" s="474"/>
      <c r="L69" s="506">
        <f>J69/G69*100</f>
        <v>22.844344</v>
      </c>
      <c r="M69" s="423"/>
      <c r="N69" s="424"/>
    </row>
    <row r="70" spans="5:14" ht="24" customHeight="1" x14ac:dyDescent="0.25">
      <c r="E70" s="372"/>
      <c r="F70" s="339" t="s">
        <v>281</v>
      </c>
      <c r="G70" s="478"/>
      <c r="H70" s="474">
        <f>'LRA-JAN'!J70</f>
        <v>1908</v>
      </c>
      <c r="I70" s="474">
        <f>'REKON-FEB '!H67</f>
        <v>3</v>
      </c>
      <c r="J70" s="474">
        <f>H70+I70</f>
        <v>1911</v>
      </c>
      <c r="K70" s="474"/>
      <c r="L70" s="506"/>
      <c r="M70" s="423"/>
      <c r="N70" s="424"/>
    </row>
    <row r="71" spans="5:14" ht="24" customHeight="1" x14ac:dyDescent="0.25">
      <c r="E71" s="372"/>
      <c r="F71" s="339" t="s">
        <v>229</v>
      </c>
      <c r="G71" s="478"/>
      <c r="H71" s="474">
        <f>'LRA-JAN'!J71</f>
        <v>0</v>
      </c>
      <c r="I71" s="474">
        <f>'REKON-FEB '!H68</f>
        <v>0</v>
      </c>
      <c r="J71" s="474">
        <f>H71+I71</f>
        <v>0</v>
      </c>
      <c r="K71" s="474"/>
      <c r="L71" s="506"/>
      <c r="M71" s="423"/>
      <c r="N71" s="424"/>
    </row>
    <row r="72" spans="5:14" ht="10.5" customHeight="1" thickBot="1" x14ac:dyDescent="0.3">
      <c r="E72" s="345"/>
      <c r="F72" s="335"/>
      <c r="G72" s="334"/>
      <c r="H72" s="334"/>
      <c r="I72" s="334"/>
      <c r="J72" s="334"/>
      <c r="K72" s="332"/>
      <c r="L72" s="333"/>
      <c r="M72" s="424"/>
      <c r="N72" s="424"/>
    </row>
    <row r="73" spans="5:14" ht="10.5" customHeight="1" x14ac:dyDescent="0.25">
      <c r="E73" s="353"/>
      <c r="F73" s="354"/>
      <c r="G73" s="355"/>
      <c r="H73" s="355"/>
      <c r="I73" s="355"/>
      <c r="J73" s="355"/>
      <c r="K73" s="355"/>
      <c r="L73" s="356"/>
      <c r="M73" s="423"/>
      <c r="N73" s="424"/>
    </row>
    <row r="74" spans="5:14" ht="10.5" customHeight="1" x14ac:dyDescent="0.2">
      <c r="E74" s="364"/>
      <c r="F74" s="365"/>
      <c r="G74" s="366"/>
      <c r="H74" s="366"/>
      <c r="I74" s="366"/>
      <c r="J74" s="366"/>
      <c r="K74" s="366"/>
      <c r="L74" s="367"/>
    </row>
    <row r="75" spans="5:14" ht="19.5" customHeight="1" x14ac:dyDescent="0.2">
      <c r="J75" s="866" t="s">
        <v>282</v>
      </c>
      <c r="K75" s="866"/>
      <c r="L75" s="866"/>
    </row>
    <row r="76" spans="5:14" ht="12.75" customHeight="1" x14ac:dyDescent="0.2">
      <c r="E76" s="867"/>
      <c r="F76" s="867"/>
      <c r="G76" s="868"/>
      <c r="H76" s="868"/>
      <c r="I76" s="868"/>
      <c r="J76" s="869" t="s">
        <v>288</v>
      </c>
      <c r="K76" s="869"/>
      <c r="L76" s="869"/>
      <c r="M76" s="860"/>
      <c r="N76" s="860"/>
    </row>
    <row r="77" spans="5:14" x14ac:dyDescent="0.2">
      <c r="J77" s="511"/>
      <c r="K77" s="511"/>
      <c r="L77" s="511"/>
    </row>
    <row r="78" spans="5:14" ht="28.5" customHeight="1" x14ac:dyDescent="0.2">
      <c r="J78" s="511"/>
      <c r="K78" s="511"/>
      <c r="L78" s="511"/>
    </row>
    <row r="79" spans="5:14" x14ac:dyDescent="0.2">
      <c r="E79" s="838"/>
      <c r="F79" s="838"/>
      <c r="G79" s="838"/>
      <c r="H79" s="838"/>
      <c r="I79" s="838"/>
      <c r="J79" s="865" t="s">
        <v>223</v>
      </c>
      <c r="K79" s="865"/>
      <c r="L79" s="865"/>
      <c r="M79" s="318"/>
      <c r="N79" s="316"/>
    </row>
    <row r="80" spans="5:14" x14ac:dyDescent="0.2">
      <c r="E80" s="833"/>
      <c r="F80" s="833"/>
      <c r="G80" s="832"/>
      <c r="H80" s="833"/>
      <c r="I80" s="833"/>
      <c r="J80" s="862" t="s">
        <v>224</v>
      </c>
      <c r="K80" s="862"/>
      <c r="L80" s="862"/>
      <c r="M80" s="863"/>
      <c r="N80" s="863"/>
    </row>
    <row r="81" spans="5:14" x14ac:dyDescent="0.2">
      <c r="F81" s="316"/>
      <c r="G81" s="314"/>
      <c r="H81" s="314"/>
      <c r="I81" s="314"/>
      <c r="J81" s="833"/>
      <c r="K81" s="833"/>
      <c r="L81" s="833"/>
      <c r="M81" s="863"/>
      <c r="N81" s="863"/>
    </row>
    <row r="82" spans="5:14" x14ac:dyDescent="0.2">
      <c r="F82" s="316"/>
      <c r="G82" s="314"/>
      <c r="H82" s="314"/>
      <c r="I82" s="314"/>
      <c r="J82" s="497"/>
      <c r="K82" s="497"/>
      <c r="L82" s="497"/>
      <c r="M82" s="500"/>
      <c r="N82" s="500"/>
    </row>
    <row r="83" spans="5:14" x14ac:dyDescent="0.2">
      <c r="F83" s="497"/>
      <c r="G83" s="833"/>
      <c r="H83" s="833"/>
      <c r="I83" s="833"/>
      <c r="J83" s="833"/>
      <c r="K83" s="833"/>
      <c r="L83" s="833"/>
      <c r="M83" s="833"/>
      <c r="N83" s="833"/>
    </row>
    <row r="84" spans="5:14" x14ac:dyDescent="0.2">
      <c r="F84" s="368"/>
      <c r="G84" s="369"/>
      <c r="H84" s="497"/>
      <c r="I84" s="497"/>
      <c r="J84" s="497"/>
      <c r="K84" s="497"/>
      <c r="L84" s="497"/>
      <c r="M84" s="497"/>
      <c r="N84" s="497"/>
    </row>
    <row r="85" spans="5:14" x14ac:dyDescent="0.2">
      <c r="G85" s="497"/>
      <c r="H85" s="497"/>
      <c r="I85" s="497"/>
      <c r="J85" s="497"/>
      <c r="K85" s="497"/>
      <c r="L85" s="497"/>
      <c r="M85" s="497"/>
      <c r="N85" s="497"/>
    </row>
    <row r="86" spans="5:14" x14ac:dyDescent="0.2">
      <c r="F86" s="338"/>
      <c r="G86" s="500"/>
      <c r="H86" s="497"/>
      <c r="I86" s="497"/>
      <c r="J86" s="497"/>
      <c r="K86" s="497"/>
      <c r="L86" s="497"/>
      <c r="M86" s="497"/>
      <c r="N86" s="497"/>
    </row>
    <row r="87" spans="5:14" x14ac:dyDescent="0.2">
      <c r="F87" s="338"/>
      <c r="G87" s="316"/>
      <c r="H87" s="497"/>
      <c r="I87" s="497"/>
      <c r="J87" s="497"/>
      <c r="K87" s="497"/>
      <c r="L87" s="497"/>
      <c r="M87" s="497"/>
      <c r="N87" s="497"/>
    </row>
    <row r="88" spans="5:14" x14ac:dyDescent="0.2">
      <c r="F88" s="338"/>
      <c r="G88" s="500"/>
      <c r="H88" s="497"/>
      <c r="I88" s="497"/>
      <c r="J88" s="497"/>
      <c r="K88" s="497"/>
      <c r="L88" s="497"/>
      <c r="M88" s="497"/>
      <c r="N88" s="497"/>
    </row>
    <row r="89" spans="5:14" x14ac:dyDescent="0.2">
      <c r="F89" s="314"/>
      <c r="G89" s="500"/>
      <c r="H89" s="497"/>
      <c r="I89" s="497"/>
      <c r="J89" s="497"/>
      <c r="K89" s="497"/>
      <c r="L89" s="497"/>
      <c r="M89" s="497"/>
      <c r="N89" s="497"/>
    </row>
    <row r="90" spans="5:14" x14ac:dyDescent="0.2">
      <c r="H90" s="497"/>
      <c r="I90" s="497"/>
      <c r="J90" s="497"/>
      <c r="K90" s="497"/>
      <c r="L90" s="497"/>
      <c r="M90" s="497"/>
      <c r="N90" s="497"/>
    </row>
    <row r="91" spans="5:14" x14ac:dyDescent="0.2">
      <c r="F91" s="314"/>
      <c r="G91" s="500"/>
    </row>
    <row r="92" spans="5:14" x14ac:dyDescent="0.2">
      <c r="I92" s="328" t="s">
        <v>145</v>
      </c>
    </row>
    <row r="95" spans="5:14" x14ac:dyDescent="0.2">
      <c r="E95" s="864"/>
      <c r="F95" s="864"/>
      <c r="G95" s="864"/>
      <c r="H95" s="864"/>
      <c r="I95" s="864"/>
      <c r="J95" s="864"/>
      <c r="K95" s="864"/>
      <c r="L95" s="864"/>
    </row>
    <row r="96" spans="5:14" x14ac:dyDescent="0.2">
      <c r="E96" s="864"/>
      <c r="F96" s="864"/>
      <c r="G96" s="864"/>
      <c r="H96" s="864"/>
      <c r="I96" s="864"/>
      <c r="J96" s="864"/>
      <c r="K96" s="864"/>
      <c r="L96" s="864"/>
    </row>
    <row r="97" spans="5:13" x14ac:dyDescent="0.2">
      <c r="E97" s="861"/>
      <c r="F97" s="861"/>
      <c r="G97" s="861"/>
      <c r="H97" s="861"/>
      <c r="I97" s="861"/>
      <c r="J97" s="861"/>
      <c r="K97" s="861"/>
      <c r="L97" s="861"/>
    </row>
    <row r="98" spans="5:13" x14ac:dyDescent="0.2">
      <c r="E98" s="425"/>
      <c r="F98" s="425"/>
      <c r="G98" s="425"/>
      <c r="H98" s="425"/>
      <c r="I98" s="425"/>
      <c r="J98" s="425"/>
      <c r="K98" s="425"/>
      <c r="L98" s="425"/>
      <c r="M98" s="425"/>
    </row>
    <row r="99" spans="5:13" x14ac:dyDescent="0.2">
      <c r="E99" s="433"/>
      <c r="F99" s="434"/>
      <c r="G99" s="435"/>
      <c r="H99" s="434"/>
      <c r="I99" s="434"/>
      <c r="J99" s="434"/>
      <c r="K99" s="434"/>
      <c r="L99" s="434"/>
      <c r="M99" s="425"/>
    </row>
    <row r="100" spans="5:13" ht="17.25" customHeight="1" x14ac:dyDescent="0.2">
      <c r="E100" s="436"/>
      <c r="F100" s="437"/>
      <c r="G100" s="438"/>
      <c r="H100" s="438"/>
      <c r="I100" s="438"/>
      <c r="J100" s="438"/>
      <c r="K100" s="438"/>
      <c r="L100" s="439"/>
      <c r="M100" s="425"/>
    </row>
    <row r="101" spans="5:13" ht="17.25" customHeight="1" x14ac:dyDescent="0.2">
      <c r="E101" s="440"/>
      <c r="F101" s="441"/>
      <c r="G101" s="442"/>
      <c r="H101" s="442"/>
      <c r="I101" s="442"/>
      <c r="J101" s="442"/>
      <c r="K101" s="442"/>
      <c r="L101" s="443"/>
      <c r="M101" s="425"/>
    </row>
    <row r="102" spans="5:13" ht="22.5" customHeight="1" x14ac:dyDescent="0.2">
      <c r="E102" s="440"/>
      <c r="F102" s="441"/>
      <c r="G102" s="442"/>
      <c r="H102" s="442"/>
      <c r="I102" s="442"/>
      <c r="J102" s="442"/>
      <c r="K102" s="442"/>
      <c r="L102" s="443"/>
      <c r="M102" s="425"/>
    </row>
    <row r="103" spans="5:13" ht="22.5" customHeight="1" x14ac:dyDescent="0.2">
      <c r="E103" s="440"/>
      <c r="F103" s="441"/>
      <c r="G103" s="442"/>
      <c r="H103" s="442"/>
      <c r="I103" s="442"/>
      <c r="J103" s="442"/>
      <c r="K103" s="442"/>
      <c r="L103" s="443"/>
      <c r="M103" s="425"/>
    </row>
    <row r="104" spans="5:13" ht="14.25" customHeight="1" x14ac:dyDescent="0.2">
      <c r="E104" s="444"/>
      <c r="F104" s="445"/>
      <c r="G104" s="446"/>
      <c r="H104" s="446"/>
      <c r="I104" s="446"/>
      <c r="J104" s="446"/>
      <c r="K104" s="446"/>
      <c r="L104" s="447"/>
      <c r="M104" s="425"/>
    </row>
    <row r="105" spans="5:13" ht="16.5" customHeight="1" x14ac:dyDescent="0.2">
      <c r="E105" s="444"/>
      <c r="F105" s="445"/>
      <c r="G105" s="446"/>
      <c r="H105" s="446"/>
      <c r="I105" s="446"/>
      <c r="J105" s="446"/>
      <c r="K105" s="446"/>
      <c r="L105" s="447"/>
      <c r="M105" s="425"/>
    </row>
    <row r="106" spans="5:13" ht="16.5" customHeight="1" x14ac:dyDescent="0.2">
      <c r="E106" s="444"/>
      <c r="F106" s="448"/>
      <c r="G106" s="449"/>
      <c r="H106" s="449"/>
      <c r="I106" s="449"/>
      <c r="J106" s="449"/>
      <c r="K106" s="449"/>
      <c r="L106" s="450"/>
      <c r="M106" s="425"/>
    </row>
    <row r="107" spans="5:13" ht="23.25" customHeight="1" x14ac:dyDescent="0.2">
      <c r="E107" s="444"/>
      <c r="F107" s="451"/>
      <c r="G107" s="449"/>
      <c r="H107" s="449"/>
      <c r="I107" s="449"/>
      <c r="J107" s="449"/>
      <c r="K107" s="449"/>
      <c r="L107" s="450"/>
      <c r="M107" s="425"/>
    </row>
    <row r="108" spans="5:13" ht="19.5" customHeight="1" x14ac:dyDescent="0.2">
      <c r="E108" s="444"/>
      <c r="F108" s="448"/>
      <c r="G108" s="449"/>
      <c r="H108" s="449"/>
      <c r="I108" s="449"/>
      <c r="J108" s="449"/>
      <c r="K108" s="449"/>
      <c r="L108" s="450"/>
      <c r="M108" s="425"/>
    </row>
    <row r="109" spans="5:13" ht="18.75" customHeight="1" x14ac:dyDescent="0.2">
      <c r="E109" s="444"/>
      <c r="F109" s="448"/>
      <c r="G109" s="449"/>
      <c r="H109" s="449"/>
      <c r="I109" s="449"/>
      <c r="J109" s="449"/>
      <c r="K109" s="449"/>
      <c r="L109" s="450"/>
      <c r="M109" s="425"/>
    </row>
    <row r="110" spans="5:13" ht="19.5" customHeight="1" x14ac:dyDescent="0.2">
      <c r="E110" s="444"/>
      <c r="F110" s="448"/>
      <c r="G110" s="449"/>
      <c r="H110" s="449"/>
      <c r="I110" s="449"/>
      <c r="J110" s="449"/>
      <c r="K110" s="449"/>
      <c r="L110" s="450"/>
      <c r="M110" s="425"/>
    </row>
    <row r="111" spans="5:13" ht="19.5" customHeight="1" x14ac:dyDescent="0.2">
      <c r="E111" s="444"/>
      <c r="F111" s="448"/>
      <c r="G111" s="449"/>
      <c r="H111" s="449"/>
      <c r="I111" s="449"/>
      <c r="J111" s="449"/>
      <c r="K111" s="449"/>
      <c r="L111" s="450"/>
      <c r="M111" s="425"/>
    </row>
    <row r="112" spans="5:13" ht="19.5" customHeight="1" x14ac:dyDescent="0.2">
      <c r="E112" s="444"/>
      <c r="F112" s="452"/>
      <c r="G112" s="449"/>
      <c r="H112" s="449"/>
      <c r="I112" s="449"/>
      <c r="J112" s="449"/>
      <c r="K112" s="449"/>
      <c r="L112" s="450"/>
      <c r="M112" s="425"/>
    </row>
    <row r="113" spans="5:13" ht="19.5" customHeight="1" x14ac:dyDescent="0.2">
      <c r="E113" s="444"/>
      <c r="F113" s="448"/>
      <c r="G113" s="449"/>
      <c r="H113" s="449"/>
      <c r="I113" s="449"/>
      <c r="J113" s="449"/>
      <c r="K113" s="449"/>
      <c r="L113" s="450"/>
      <c r="M113" s="425"/>
    </row>
    <row r="114" spans="5:13" ht="19.5" customHeight="1" x14ac:dyDescent="0.2">
      <c r="E114" s="444"/>
      <c r="F114" s="452"/>
      <c r="G114" s="449"/>
      <c r="H114" s="449"/>
      <c r="I114" s="449"/>
      <c r="J114" s="449"/>
      <c r="K114" s="449"/>
      <c r="L114" s="450"/>
      <c r="M114" s="425"/>
    </row>
    <row r="115" spans="5:13" ht="19.5" customHeight="1" x14ac:dyDescent="0.2">
      <c r="E115" s="444"/>
      <c r="F115" s="448"/>
      <c r="G115" s="449"/>
      <c r="H115" s="449"/>
      <c r="I115" s="449"/>
      <c r="J115" s="449"/>
      <c r="K115" s="449"/>
      <c r="L115" s="450"/>
      <c r="M115" s="425"/>
    </row>
    <row r="116" spans="5:13" ht="19.5" customHeight="1" x14ac:dyDescent="0.2">
      <c r="E116" s="444"/>
      <c r="F116" s="448"/>
      <c r="G116" s="449"/>
      <c r="H116" s="449"/>
      <c r="I116" s="449"/>
      <c r="J116" s="449"/>
      <c r="K116" s="449"/>
      <c r="L116" s="450"/>
      <c r="M116" s="425"/>
    </row>
    <row r="117" spans="5:13" ht="19.5" customHeight="1" x14ac:dyDescent="0.2">
      <c r="E117" s="444"/>
      <c r="F117" s="453"/>
      <c r="G117" s="449"/>
      <c r="H117" s="449"/>
      <c r="I117" s="449"/>
      <c r="J117" s="449"/>
      <c r="K117" s="449"/>
      <c r="L117" s="450"/>
      <c r="M117" s="425"/>
    </row>
    <row r="118" spans="5:13" ht="16.5" customHeight="1" x14ac:dyDescent="0.2">
      <c r="E118" s="444"/>
      <c r="F118" s="453"/>
      <c r="G118" s="449"/>
      <c r="H118" s="449"/>
      <c r="I118" s="449"/>
      <c r="J118" s="449"/>
      <c r="K118" s="449"/>
      <c r="L118" s="450"/>
      <c r="M118" s="425"/>
    </row>
    <row r="119" spans="5:13" ht="15" customHeight="1" x14ac:dyDescent="0.2">
      <c r="E119" s="444"/>
      <c r="F119" s="448"/>
      <c r="G119" s="449"/>
      <c r="H119" s="449"/>
      <c r="I119" s="449"/>
      <c r="J119" s="449"/>
      <c r="K119" s="449"/>
      <c r="L119" s="450"/>
      <c r="M119" s="425"/>
    </row>
    <row r="120" spans="5:13" ht="19.5" customHeight="1" x14ac:dyDescent="0.2">
      <c r="E120" s="444"/>
      <c r="F120" s="448"/>
      <c r="G120" s="449"/>
      <c r="H120" s="449"/>
      <c r="I120" s="449"/>
      <c r="J120" s="449"/>
      <c r="K120" s="449"/>
      <c r="L120" s="450"/>
      <c r="M120" s="425"/>
    </row>
    <row r="121" spans="5:13" ht="19.5" customHeight="1" x14ac:dyDescent="0.2">
      <c r="E121" s="444"/>
      <c r="F121" s="448"/>
      <c r="G121" s="449"/>
      <c r="H121" s="449"/>
      <c r="I121" s="449"/>
      <c r="J121" s="449"/>
      <c r="K121" s="449"/>
      <c r="L121" s="450"/>
      <c r="M121" s="425"/>
    </row>
    <row r="122" spans="5:13" ht="19.5" customHeight="1" x14ac:dyDescent="0.2">
      <c r="E122" s="444"/>
      <c r="F122" s="448"/>
      <c r="G122" s="449"/>
      <c r="H122" s="449"/>
      <c r="I122" s="449"/>
      <c r="J122" s="449"/>
      <c r="K122" s="449"/>
      <c r="L122" s="450"/>
      <c r="M122" s="425"/>
    </row>
    <row r="123" spans="5:13" ht="19.5" customHeight="1" x14ac:dyDescent="0.2">
      <c r="E123" s="444"/>
      <c r="F123" s="448"/>
      <c r="G123" s="449"/>
      <c r="H123" s="449"/>
      <c r="I123" s="449"/>
      <c r="J123" s="449"/>
      <c r="K123" s="449"/>
      <c r="L123" s="450"/>
      <c r="M123" s="425"/>
    </row>
    <row r="124" spans="5:13" ht="26.25" customHeight="1" x14ac:dyDescent="0.2">
      <c r="E124" s="444"/>
      <c r="F124" s="451"/>
      <c r="G124" s="449"/>
      <c r="H124" s="449"/>
      <c r="I124" s="449"/>
      <c r="J124" s="449"/>
      <c r="K124" s="449"/>
      <c r="L124" s="450"/>
      <c r="M124" s="425"/>
    </row>
    <row r="125" spans="5:13" ht="26.25" customHeight="1" x14ac:dyDescent="0.2">
      <c r="E125" s="444"/>
      <c r="F125" s="451"/>
      <c r="G125" s="449"/>
      <c r="H125" s="449"/>
      <c r="I125" s="449"/>
      <c r="J125" s="449"/>
      <c r="K125" s="449"/>
      <c r="L125" s="450"/>
      <c r="M125" s="425"/>
    </row>
    <row r="126" spans="5:13" ht="27" customHeight="1" x14ac:dyDescent="0.2">
      <c r="E126" s="444"/>
      <c r="F126" s="445"/>
      <c r="G126" s="446"/>
      <c r="H126" s="446"/>
      <c r="I126" s="446"/>
      <c r="J126" s="446"/>
      <c r="K126" s="446"/>
      <c r="L126" s="447"/>
      <c r="M126" s="425"/>
    </row>
    <row r="127" spans="5:13" ht="19.5" customHeight="1" x14ac:dyDescent="0.2">
      <c r="E127" s="454"/>
      <c r="F127" s="455"/>
      <c r="G127" s="456"/>
      <c r="H127" s="456"/>
      <c r="I127" s="456"/>
      <c r="J127" s="456"/>
      <c r="K127" s="456"/>
      <c r="L127" s="457"/>
      <c r="M127" s="425"/>
    </row>
    <row r="128" spans="5:13" ht="19.5" customHeight="1" x14ac:dyDescent="0.2">
      <c r="E128" s="444"/>
      <c r="F128" s="453"/>
      <c r="G128" s="449"/>
      <c r="H128" s="449"/>
      <c r="I128" s="449"/>
      <c r="J128" s="449"/>
      <c r="K128" s="449"/>
      <c r="L128" s="450"/>
      <c r="M128" s="425"/>
    </row>
    <row r="129" spans="5:13" ht="19.5" customHeight="1" x14ac:dyDescent="0.2">
      <c r="E129" s="444"/>
      <c r="F129" s="453"/>
      <c r="G129" s="449"/>
      <c r="H129" s="449"/>
      <c r="I129" s="449"/>
      <c r="J129" s="449"/>
      <c r="K129" s="449"/>
      <c r="L129" s="450"/>
      <c r="M129" s="425"/>
    </row>
    <row r="130" spans="5:13" ht="19.5" customHeight="1" x14ac:dyDescent="0.2">
      <c r="E130" s="444"/>
      <c r="F130" s="453"/>
      <c r="G130" s="449"/>
      <c r="H130" s="449"/>
      <c r="I130" s="449"/>
      <c r="J130" s="449"/>
      <c r="K130" s="449"/>
      <c r="L130" s="450"/>
      <c r="M130" s="425"/>
    </row>
    <row r="131" spans="5:13" ht="19.5" customHeight="1" x14ac:dyDescent="0.2">
      <c r="E131" s="444"/>
      <c r="F131" s="453"/>
      <c r="G131" s="449"/>
      <c r="H131" s="449"/>
      <c r="I131" s="449"/>
      <c r="J131" s="449"/>
      <c r="K131" s="449"/>
      <c r="L131" s="450"/>
      <c r="M131" s="425"/>
    </row>
    <row r="132" spans="5:13" ht="19.5" customHeight="1" x14ac:dyDescent="0.2">
      <c r="E132" s="444"/>
      <c r="F132" s="453"/>
      <c r="G132" s="449"/>
      <c r="H132" s="449"/>
      <c r="I132" s="449"/>
      <c r="J132" s="449"/>
      <c r="K132" s="449"/>
      <c r="L132" s="450"/>
      <c r="M132" s="425"/>
    </row>
    <row r="133" spans="5:13" ht="19.5" customHeight="1" x14ac:dyDescent="0.2">
      <c r="E133" s="444"/>
      <c r="F133" s="453"/>
      <c r="G133" s="449"/>
      <c r="H133" s="449"/>
      <c r="I133" s="449"/>
      <c r="J133" s="449"/>
      <c r="K133" s="449"/>
      <c r="L133" s="450"/>
      <c r="M133" s="425"/>
    </row>
    <row r="134" spans="5:13" ht="19.5" customHeight="1" x14ac:dyDescent="0.2">
      <c r="E134" s="454"/>
      <c r="F134" s="455"/>
      <c r="G134" s="456"/>
      <c r="H134" s="456"/>
      <c r="I134" s="456"/>
      <c r="J134" s="456"/>
      <c r="K134" s="456"/>
      <c r="L134" s="457"/>
      <c r="M134" s="425"/>
    </row>
    <row r="135" spans="5:13" ht="19.5" customHeight="1" x14ac:dyDescent="0.2">
      <c r="E135" s="444"/>
      <c r="F135" s="453"/>
      <c r="G135" s="449"/>
      <c r="H135" s="458"/>
      <c r="I135" s="458"/>
      <c r="J135" s="458"/>
      <c r="K135" s="458"/>
      <c r="L135" s="450"/>
      <c r="M135" s="425"/>
    </row>
    <row r="136" spans="5:13" ht="19.5" customHeight="1" x14ac:dyDescent="0.2">
      <c r="E136" s="444"/>
      <c r="F136" s="445"/>
      <c r="G136" s="446"/>
      <c r="H136" s="446"/>
      <c r="I136" s="446"/>
      <c r="J136" s="446"/>
      <c r="K136" s="446"/>
      <c r="L136" s="447"/>
      <c r="M136" s="425"/>
    </row>
    <row r="137" spans="5:13" ht="19.5" customHeight="1" x14ac:dyDescent="0.2">
      <c r="E137" s="444"/>
      <c r="F137" s="452"/>
      <c r="G137" s="449"/>
      <c r="H137" s="459"/>
      <c r="I137" s="459"/>
      <c r="J137" s="459"/>
      <c r="K137" s="459"/>
      <c r="L137" s="450"/>
      <c r="M137" s="425"/>
    </row>
    <row r="138" spans="5:13" ht="19.5" customHeight="1" x14ac:dyDescent="0.2">
      <c r="E138" s="444"/>
      <c r="F138" s="452"/>
      <c r="G138" s="449"/>
      <c r="H138" s="460"/>
      <c r="I138" s="460"/>
      <c r="J138" s="460"/>
      <c r="K138" s="460"/>
      <c r="L138" s="450"/>
      <c r="M138" s="425"/>
    </row>
    <row r="139" spans="5:13" ht="18.75" customHeight="1" x14ac:dyDescent="0.2">
      <c r="E139" s="444"/>
      <c r="F139" s="452"/>
      <c r="G139" s="449"/>
      <c r="H139" s="449"/>
      <c r="I139" s="449"/>
      <c r="J139" s="449"/>
      <c r="K139" s="449"/>
      <c r="L139" s="450"/>
      <c r="M139" s="425"/>
    </row>
    <row r="140" spans="5:13" x14ac:dyDescent="0.2">
      <c r="E140" s="425"/>
      <c r="F140" s="425"/>
      <c r="G140" s="461"/>
      <c r="H140" s="425"/>
      <c r="I140" s="425"/>
      <c r="J140" s="425"/>
      <c r="K140" s="425"/>
      <c r="L140" s="425"/>
      <c r="M140" s="425"/>
    </row>
    <row r="141" spans="5:13" ht="12.75" customHeight="1" x14ac:dyDescent="0.2">
      <c r="E141" s="425"/>
      <c r="F141" s="425"/>
      <c r="G141" s="425"/>
      <c r="H141" s="425"/>
      <c r="I141" s="425"/>
      <c r="J141" s="857"/>
      <c r="K141" s="857"/>
      <c r="L141" s="857"/>
      <c r="M141" s="425"/>
    </row>
    <row r="142" spans="5:13" ht="12.75" customHeight="1" x14ac:dyDescent="0.2">
      <c r="E142" s="425"/>
      <c r="F142" s="462"/>
      <c r="G142" s="857"/>
      <c r="H142" s="857"/>
      <c r="I142" s="857"/>
      <c r="J142" s="858"/>
      <c r="K142" s="858"/>
      <c r="L142" s="858"/>
      <c r="M142" s="425"/>
    </row>
    <row r="143" spans="5:13" x14ac:dyDescent="0.2">
      <c r="E143" s="425"/>
      <c r="F143" s="425"/>
      <c r="G143" s="425"/>
      <c r="H143" s="425"/>
      <c r="I143" s="425"/>
      <c r="J143" s="425"/>
      <c r="K143" s="425"/>
      <c r="L143" s="425"/>
      <c r="M143" s="425"/>
    </row>
    <row r="144" spans="5:13" x14ac:dyDescent="0.2">
      <c r="E144" s="425"/>
      <c r="F144" s="425"/>
      <c r="G144" s="425"/>
      <c r="H144" s="425"/>
      <c r="I144" s="425"/>
      <c r="J144" s="425"/>
      <c r="K144" s="425"/>
      <c r="L144" s="425"/>
      <c r="M144" s="425"/>
    </row>
    <row r="145" spans="5:13" x14ac:dyDescent="0.2">
      <c r="E145" s="425"/>
      <c r="F145" s="425"/>
      <c r="G145" s="425"/>
      <c r="H145" s="425"/>
      <c r="I145" s="425"/>
      <c r="J145" s="425"/>
      <c r="K145" s="425"/>
      <c r="L145" s="425"/>
      <c r="M145" s="425"/>
    </row>
    <row r="146" spans="5:13" x14ac:dyDescent="0.2">
      <c r="E146" s="425"/>
      <c r="F146" s="499"/>
      <c r="G146" s="463"/>
      <c r="H146" s="463"/>
      <c r="I146" s="499"/>
      <c r="J146" s="859"/>
      <c r="K146" s="859"/>
      <c r="L146" s="859"/>
      <c r="M146" s="425"/>
    </row>
    <row r="147" spans="5:13" x14ac:dyDescent="0.2">
      <c r="E147" s="425"/>
      <c r="F147" s="498"/>
      <c r="G147" s="461"/>
      <c r="H147" s="461"/>
      <c r="I147" s="461"/>
      <c r="J147" s="856"/>
      <c r="K147" s="856"/>
      <c r="L147" s="856"/>
      <c r="M147" s="425"/>
    </row>
    <row r="148" spans="5:13" x14ac:dyDescent="0.2">
      <c r="E148" s="425"/>
      <c r="F148" s="499"/>
      <c r="G148" s="461"/>
      <c r="H148" s="461"/>
      <c r="I148" s="461"/>
      <c r="J148" s="856"/>
      <c r="K148" s="856"/>
      <c r="L148" s="856"/>
      <c r="M148" s="425"/>
    </row>
    <row r="149" spans="5:13" x14ac:dyDescent="0.2">
      <c r="E149" s="425"/>
      <c r="F149" s="498"/>
      <c r="G149" s="856"/>
      <c r="H149" s="856"/>
      <c r="I149" s="856"/>
      <c r="J149" s="856"/>
      <c r="K149" s="856"/>
      <c r="L149" s="856"/>
      <c r="M149" s="425"/>
    </row>
    <row r="150" spans="5:13" x14ac:dyDescent="0.2">
      <c r="E150" s="425"/>
      <c r="F150" s="425"/>
      <c r="G150" s="856"/>
      <c r="H150" s="856"/>
      <c r="I150" s="856"/>
      <c r="J150" s="856"/>
      <c r="K150" s="856"/>
      <c r="L150" s="856"/>
      <c r="M150" s="425"/>
    </row>
    <row r="151" spans="5:13" x14ac:dyDescent="0.2">
      <c r="E151" s="425"/>
      <c r="F151" s="466"/>
      <c r="G151" s="499"/>
      <c r="H151" s="498"/>
      <c r="I151" s="498"/>
      <c r="J151" s="498"/>
      <c r="K151" s="498"/>
      <c r="L151" s="498"/>
      <c r="M151" s="425"/>
    </row>
    <row r="152" spans="5:13" x14ac:dyDescent="0.2">
      <c r="E152" s="425"/>
      <c r="F152" s="425"/>
      <c r="G152" s="498"/>
      <c r="H152" s="498"/>
      <c r="I152" s="498"/>
      <c r="J152" s="498"/>
      <c r="K152" s="498"/>
      <c r="L152" s="498"/>
      <c r="M152" s="425"/>
    </row>
    <row r="153" spans="5:13" x14ac:dyDescent="0.2">
      <c r="E153" s="425"/>
      <c r="F153" s="461"/>
      <c r="G153" s="467"/>
      <c r="H153" s="498"/>
      <c r="I153" s="498"/>
      <c r="J153" s="498"/>
      <c r="K153" s="498"/>
      <c r="L153" s="498"/>
      <c r="M153" s="425"/>
    </row>
    <row r="154" spans="5:13" x14ac:dyDescent="0.2">
      <c r="E154" s="425"/>
      <c r="F154" s="425"/>
      <c r="G154" s="499"/>
      <c r="H154" s="498"/>
      <c r="I154" s="498"/>
      <c r="J154" s="498"/>
      <c r="K154" s="498"/>
      <c r="L154" s="498"/>
      <c r="M154" s="425"/>
    </row>
    <row r="155" spans="5:13" x14ac:dyDescent="0.2">
      <c r="E155" s="425"/>
      <c r="F155" s="461"/>
      <c r="G155" s="467"/>
      <c r="H155" s="498"/>
      <c r="I155" s="498"/>
      <c r="J155" s="498"/>
      <c r="K155" s="498"/>
      <c r="L155" s="498"/>
      <c r="M155" s="425"/>
    </row>
    <row r="156" spans="5:13" x14ac:dyDescent="0.2">
      <c r="E156" s="425"/>
      <c r="F156" s="461"/>
      <c r="G156" s="467"/>
      <c r="H156" s="498"/>
      <c r="I156" s="498"/>
      <c r="J156" s="498"/>
      <c r="K156" s="498"/>
      <c r="L156" s="498"/>
      <c r="M156" s="425"/>
    </row>
    <row r="157" spans="5:13" x14ac:dyDescent="0.2">
      <c r="E157" s="425"/>
      <c r="F157" s="425"/>
      <c r="G157" s="425"/>
      <c r="H157" s="498"/>
      <c r="I157" s="498"/>
      <c r="J157" s="498"/>
      <c r="K157" s="498"/>
      <c r="L157" s="498"/>
      <c r="M157" s="425"/>
    </row>
    <row r="158" spans="5:13" x14ac:dyDescent="0.2">
      <c r="E158" s="425"/>
      <c r="F158" s="461"/>
      <c r="G158" s="467"/>
      <c r="H158" s="425"/>
      <c r="I158" s="425"/>
      <c r="J158" s="425"/>
      <c r="K158" s="425"/>
      <c r="L158" s="425"/>
      <c r="M158" s="425"/>
    </row>
    <row r="159" spans="5:13" x14ac:dyDescent="0.2">
      <c r="E159" s="425"/>
      <c r="F159" s="425"/>
      <c r="G159" s="425"/>
      <c r="H159" s="425"/>
      <c r="I159" s="425"/>
      <c r="J159" s="425"/>
      <c r="K159" s="425"/>
      <c r="L159" s="425"/>
      <c r="M159" s="425"/>
    </row>
    <row r="160" spans="5:13" x14ac:dyDescent="0.2">
      <c r="E160" s="425"/>
      <c r="F160" s="425"/>
      <c r="G160" s="425"/>
      <c r="H160" s="425"/>
      <c r="I160" s="425"/>
      <c r="J160" s="425"/>
      <c r="K160" s="425"/>
      <c r="L160" s="425"/>
      <c r="M160" s="425"/>
    </row>
    <row r="161" spans="5:13" x14ac:dyDescent="0.2">
      <c r="E161" s="425"/>
      <c r="F161" s="425"/>
      <c r="G161" s="425"/>
      <c r="H161" s="425"/>
      <c r="I161" s="425"/>
      <c r="J161" s="425"/>
      <c r="K161" s="425"/>
      <c r="L161" s="425"/>
      <c r="M161" s="425"/>
    </row>
    <row r="162" spans="5:13" x14ac:dyDescent="0.2">
      <c r="E162" s="425"/>
      <c r="F162" s="425"/>
      <c r="G162" s="425"/>
      <c r="H162" s="425"/>
      <c r="I162" s="425"/>
      <c r="J162" s="425"/>
      <c r="K162" s="425"/>
      <c r="L162" s="425"/>
      <c r="M162" s="425"/>
    </row>
    <row r="163" spans="5:13" x14ac:dyDescent="0.2">
      <c r="E163" s="425"/>
      <c r="F163" s="425"/>
      <c r="G163" s="425"/>
      <c r="H163" s="425"/>
      <c r="I163" s="425"/>
      <c r="J163" s="425"/>
      <c r="K163" s="425"/>
      <c r="L163" s="425"/>
      <c r="M163" s="425"/>
    </row>
    <row r="164" spans="5:13" x14ac:dyDescent="0.2">
      <c r="E164" s="425"/>
      <c r="F164" s="425"/>
      <c r="G164" s="425"/>
      <c r="H164" s="425"/>
      <c r="I164" s="425"/>
      <c r="J164" s="425"/>
      <c r="K164" s="425"/>
      <c r="L164" s="425"/>
      <c r="M164" s="425"/>
    </row>
    <row r="165" spans="5:13" x14ac:dyDescent="0.2">
      <c r="E165" s="425"/>
      <c r="F165" s="425"/>
      <c r="G165" s="425"/>
      <c r="H165" s="425"/>
      <c r="I165" s="425"/>
      <c r="J165" s="425"/>
      <c r="K165" s="425"/>
      <c r="L165" s="425"/>
      <c r="M165" s="425"/>
    </row>
    <row r="166" spans="5:13" x14ac:dyDescent="0.2">
      <c r="E166" s="425"/>
      <c r="F166" s="425"/>
      <c r="G166" s="425"/>
      <c r="H166" s="425"/>
      <c r="I166" s="425"/>
      <c r="J166" s="425"/>
      <c r="K166" s="425"/>
      <c r="L166" s="425"/>
      <c r="M166" s="425"/>
    </row>
    <row r="167" spans="5:13" ht="21" customHeight="1" x14ac:dyDescent="0.2">
      <c r="E167" s="425"/>
      <c r="F167" s="425"/>
      <c r="G167" s="425"/>
      <c r="H167" s="425"/>
      <c r="I167" s="425"/>
      <c r="J167" s="425"/>
      <c r="K167" s="425"/>
      <c r="L167" s="425"/>
      <c r="M167" s="425"/>
    </row>
    <row r="168" spans="5:13" ht="21" customHeight="1" x14ac:dyDescent="0.2">
      <c r="E168" s="425"/>
      <c r="F168" s="425"/>
      <c r="G168" s="425"/>
      <c r="H168" s="425"/>
      <c r="I168" s="425"/>
      <c r="J168" s="425"/>
      <c r="K168" s="425"/>
      <c r="L168" s="425"/>
      <c r="M168" s="425"/>
    </row>
    <row r="169" spans="5:13" ht="21" customHeight="1" x14ac:dyDescent="0.2">
      <c r="E169" s="425"/>
      <c r="F169" s="425"/>
      <c r="G169" s="425"/>
      <c r="H169" s="425"/>
      <c r="I169" s="425"/>
      <c r="J169" s="425"/>
      <c r="K169" s="425"/>
      <c r="L169" s="425"/>
      <c r="M169" s="425"/>
    </row>
    <row r="170" spans="5:13" ht="21" customHeight="1" x14ac:dyDescent="0.2">
      <c r="E170" s="425"/>
      <c r="F170" s="425"/>
      <c r="G170" s="425"/>
      <c r="H170" s="425"/>
      <c r="I170" s="425"/>
      <c r="J170" s="425"/>
      <c r="K170" s="425"/>
      <c r="L170" s="425"/>
      <c r="M170" s="425"/>
    </row>
    <row r="171" spans="5:13" x14ac:dyDescent="0.2">
      <c r="E171" s="425"/>
      <c r="F171" s="425"/>
      <c r="G171" s="425"/>
      <c r="H171" s="425"/>
      <c r="I171" s="425"/>
      <c r="J171" s="425"/>
      <c r="K171" s="425"/>
      <c r="L171" s="425"/>
      <c r="M171" s="425"/>
    </row>
    <row r="172" spans="5:13" ht="20.25" customHeight="1" x14ac:dyDescent="0.2">
      <c r="E172" s="425"/>
      <c r="F172" s="425"/>
      <c r="G172" s="425"/>
      <c r="H172" s="425"/>
      <c r="I172" s="425"/>
      <c r="J172" s="425"/>
      <c r="K172" s="425"/>
      <c r="L172" s="425"/>
      <c r="M172" s="425"/>
    </row>
    <row r="173" spans="5:13" ht="20.25" customHeight="1" x14ac:dyDescent="0.2">
      <c r="E173" s="425"/>
      <c r="F173" s="425"/>
      <c r="G173" s="425"/>
      <c r="H173" s="425"/>
      <c r="I173" s="425"/>
      <c r="J173" s="425"/>
      <c r="K173" s="425"/>
      <c r="L173" s="425"/>
      <c r="M173" s="425"/>
    </row>
    <row r="174" spans="5:13" ht="24" customHeight="1" x14ac:dyDescent="0.2">
      <c r="E174" s="425"/>
      <c r="F174" s="425"/>
      <c r="G174" s="425"/>
      <c r="H174" s="425"/>
      <c r="I174" s="425"/>
      <c r="J174" s="425"/>
      <c r="K174" s="425"/>
      <c r="L174" s="425"/>
      <c r="M174" s="425"/>
    </row>
    <row r="175" spans="5:13" ht="20.25" customHeight="1" x14ac:dyDescent="0.2">
      <c r="E175" s="425"/>
      <c r="F175" s="425"/>
      <c r="G175" s="425"/>
      <c r="H175" s="425"/>
      <c r="I175" s="425"/>
      <c r="J175" s="425"/>
      <c r="K175" s="425"/>
      <c r="L175" s="425"/>
      <c r="M175" s="425"/>
    </row>
    <row r="176" spans="5:13" ht="20.25" customHeight="1" x14ac:dyDescent="0.2">
      <c r="E176" s="425"/>
      <c r="F176" s="425"/>
      <c r="G176" s="425"/>
      <c r="H176" s="425"/>
      <c r="I176" s="425"/>
      <c r="J176" s="425"/>
      <c r="K176" s="425"/>
      <c r="L176" s="425"/>
      <c r="M176" s="425"/>
    </row>
    <row r="177" spans="5:13" ht="20.25" customHeight="1" x14ac:dyDescent="0.2">
      <c r="E177" s="425"/>
      <c r="F177" s="425"/>
      <c r="G177" s="425"/>
      <c r="H177" s="425"/>
      <c r="I177" s="425"/>
      <c r="J177" s="425"/>
      <c r="K177" s="425"/>
      <c r="L177" s="425"/>
      <c r="M177" s="425"/>
    </row>
    <row r="178" spans="5:13" ht="20.25" customHeight="1" x14ac:dyDescent="0.2">
      <c r="E178" s="425"/>
      <c r="F178" s="425"/>
      <c r="G178" s="425"/>
      <c r="H178" s="425"/>
      <c r="I178" s="425"/>
      <c r="J178" s="425"/>
      <c r="K178" s="425"/>
      <c r="L178" s="425"/>
      <c r="M178" s="425"/>
    </row>
    <row r="179" spans="5:13" ht="20.25" customHeight="1" x14ac:dyDescent="0.2">
      <c r="E179" s="425"/>
      <c r="F179" s="425"/>
      <c r="G179" s="425"/>
      <c r="H179" s="425"/>
      <c r="I179" s="425"/>
      <c r="J179" s="425"/>
      <c r="K179" s="425"/>
      <c r="L179" s="425"/>
      <c r="M179" s="425"/>
    </row>
    <row r="180" spans="5:13" ht="20.25" customHeight="1" x14ac:dyDescent="0.2">
      <c r="E180" s="425"/>
      <c r="F180" s="425"/>
      <c r="G180" s="425"/>
      <c r="H180" s="425"/>
      <c r="I180" s="425"/>
      <c r="J180" s="425"/>
      <c r="K180" s="425"/>
      <c r="L180" s="425"/>
      <c r="M180" s="425"/>
    </row>
    <row r="181" spans="5:13" ht="20.25" customHeight="1" x14ac:dyDescent="0.2">
      <c r="E181" s="425"/>
      <c r="F181" s="425"/>
      <c r="G181" s="425"/>
      <c r="H181" s="425"/>
      <c r="I181" s="425"/>
      <c r="J181" s="425"/>
      <c r="K181" s="425"/>
      <c r="L181" s="425"/>
      <c r="M181" s="425"/>
    </row>
    <row r="182" spans="5:13" ht="20.25" customHeight="1" x14ac:dyDescent="0.2">
      <c r="E182" s="425"/>
      <c r="F182" s="425"/>
      <c r="G182" s="425"/>
      <c r="H182" s="425"/>
      <c r="I182" s="425"/>
      <c r="J182" s="425"/>
      <c r="K182" s="425"/>
      <c r="L182" s="425"/>
      <c r="M182" s="425"/>
    </row>
    <row r="183" spans="5:13" ht="20.25" customHeight="1" x14ac:dyDescent="0.2">
      <c r="E183" s="425"/>
      <c r="F183" s="425"/>
      <c r="G183" s="425"/>
      <c r="H183" s="425"/>
      <c r="I183" s="425"/>
      <c r="J183" s="425"/>
      <c r="K183" s="425"/>
      <c r="L183" s="425"/>
      <c r="M183" s="425"/>
    </row>
    <row r="184" spans="5:13" ht="20.25" customHeight="1" x14ac:dyDescent="0.2">
      <c r="E184" s="425"/>
      <c r="F184" s="425"/>
      <c r="G184" s="425"/>
      <c r="H184" s="425"/>
      <c r="I184" s="425"/>
      <c r="J184" s="425"/>
      <c r="K184" s="425"/>
      <c r="L184" s="425"/>
      <c r="M184" s="425"/>
    </row>
    <row r="185" spans="5:13" ht="20.25" customHeight="1" x14ac:dyDescent="0.2">
      <c r="E185" s="425"/>
      <c r="F185" s="425"/>
      <c r="G185" s="425"/>
      <c r="H185" s="425"/>
      <c r="I185" s="425"/>
      <c r="J185" s="425"/>
      <c r="K185" s="425"/>
      <c r="L185" s="425"/>
      <c r="M185" s="425"/>
    </row>
    <row r="186" spans="5:13" ht="20.25" customHeight="1" x14ac:dyDescent="0.2">
      <c r="E186" s="425"/>
      <c r="F186" s="425"/>
      <c r="G186" s="425"/>
      <c r="H186" s="425"/>
      <c r="I186" s="425"/>
      <c r="J186" s="425"/>
      <c r="K186" s="425"/>
      <c r="L186" s="425"/>
      <c r="M186" s="425"/>
    </row>
    <row r="187" spans="5:13" ht="20.25" customHeight="1" x14ac:dyDescent="0.2">
      <c r="E187" s="425"/>
      <c r="F187" s="425"/>
      <c r="G187" s="425"/>
      <c r="H187" s="425"/>
      <c r="I187" s="425"/>
      <c r="J187" s="425"/>
      <c r="K187" s="425"/>
      <c r="L187" s="425"/>
      <c r="M187" s="425"/>
    </row>
    <row r="188" spans="5:13" ht="20.25" customHeight="1" x14ac:dyDescent="0.2">
      <c r="E188" s="425"/>
      <c r="F188" s="425"/>
      <c r="G188" s="425"/>
      <c r="H188" s="425"/>
      <c r="I188" s="425"/>
      <c r="J188" s="425"/>
      <c r="K188" s="425"/>
      <c r="L188" s="425"/>
      <c r="M188" s="425"/>
    </row>
    <row r="189" spans="5:13" ht="20.25" customHeight="1" x14ac:dyDescent="0.2">
      <c r="E189" s="425"/>
      <c r="F189" s="425"/>
      <c r="G189" s="425"/>
      <c r="H189" s="425"/>
      <c r="I189" s="425"/>
      <c r="J189" s="425"/>
      <c r="K189" s="425"/>
      <c r="L189" s="425"/>
      <c r="M189" s="425"/>
    </row>
    <row r="190" spans="5:13" ht="32.25" customHeight="1" x14ac:dyDescent="0.2">
      <c r="E190" s="425"/>
      <c r="F190" s="425"/>
      <c r="G190" s="425"/>
      <c r="H190" s="425"/>
      <c r="I190" s="425"/>
      <c r="J190" s="425"/>
      <c r="K190" s="425"/>
      <c r="L190" s="425"/>
      <c r="M190" s="425"/>
    </row>
    <row r="191" spans="5:13" ht="28.5" customHeight="1" x14ac:dyDescent="0.2">
      <c r="E191" s="425"/>
      <c r="F191" s="425"/>
      <c r="G191" s="425"/>
      <c r="H191" s="425"/>
      <c r="I191" s="425"/>
      <c r="J191" s="425"/>
      <c r="K191" s="425"/>
      <c r="L191" s="425"/>
      <c r="M191" s="425"/>
    </row>
    <row r="192" spans="5:13" ht="20.25" customHeight="1" x14ac:dyDescent="0.2">
      <c r="E192" s="425"/>
      <c r="F192" s="425"/>
      <c r="G192" s="425"/>
      <c r="H192" s="425"/>
      <c r="I192" s="425"/>
      <c r="J192" s="425"/>
      <c r="K192" s="425"/>
      <c r="L192" s="425"/>
      <c r="M192" s="425"/>
    </row>
    <row r="193" spans="5:13" ht="20.25" customHeight="1" x14ac:dyDescent="0.2">
      <c r="E193" s="425"/>
      <c r="F193" s="425"/>
      <c r="G193" s="425"/>
      <c r="H193" s="425"/>
      <c r="I193" s="425"/>
      <c r="J193" s="425"/>
      <c r="K193" s="425"/>
      <c r="L193" s="425"/>
      <c r="M193" s="425"/>
    </row>
    <row r="194" spans="5:13" ht="20.25" customHeight="1" x14ac:dyDescent="0.2">
      <c r="E194" s="425"/>
      <c r="F194" s="425"/>
      <c r="G194" s="425"/>
      <c r="H194" s="425"/>
      <c r="I194" s="425"/>
      <c r="J194" s="425"/>
      <c r="K194" s="425"/>
      <c r="L194" s="425"/>
      <c r="M194" s="425"/>
    </row>
    <row r="195" spans="5:13" ht="20.25" customHeight="1" x14ac:dyDescent="0.2">
      <c r="E195" s="425"/>
      <c r="F195" s="425"/>
      <c r="G195" s="425"/>
      <c r="H195" s="425"/>
      <c r="I195" s="425"/>
      <c r="J195" s="425"/>
      <c r="K195" s="425"/>
      <c r="L195" s="425"/>
      <c r="M195" s="425"/>
    </row>
    <row r="196" spans="5:13" ht="20.25" customHeight="1" x14ac:dyDescent="0.2">
      <c r="E196" s="425"/>
      <c r="F196" s="425"/>
      <c r="G196" s="425"/>
      <c r="H196" s="425"/>
      <c r="I196" s="425"/>
      <c r="J196" s="425"/>
      <c r="K196" s="425"/>
      <c r="L196" s="425"/>
      <c r="M196" s="425"/>
    </row>
    <row r="197" spans="5:13" ht="20.25" customHeight="1" x14ac:dyDescent="0.2">
      <c r="E197" s="425"/>
      <c r="F197" s="425"/>
      <c r="G197" s="425"/>
      <c r="H197" s="425"/>
      <c r="I197" s="425"/>
      <c r="J197" s="425"/>
      <c r="K197" s="425"/>
      <c r="L197" s="425"/>
      <c r="M197" s="425"/>
    </row>
    <row r="198" spans="5:13" ht="20.25" customHeight="1" x14ac:dyDescent="0.2">
      <c r="E198" s="425"/>
      <c r="F198" s="425"/>
      <c r="G198" s="425"/>
      <c r="H198" s="425"/>
      <c r="I198" s="425"/>
      <c r="J198" s="425"/>
      <c r="K198" s="425"/>
      <c r="L198" s="425"/>
      <c r="M198" s="425"/>
    </row>
    <row r="199" spans="5:13" ht="20.25" customHeight="1" x14ac:dyDescent="0.2">
      <c r="E199" s="425"/>
      <c r="F199" s="425"/>
      <c r="G199" s="425"/>
      <c r="H199" s="425"/>
      <c r="I199" s="425"/>
      <c r="J199" s="425"/>
      <c r="K199" s="425"/>
      <c r="L199" s="425"/>
      <c r="M199" s="425"/>
    </row>
    <row r="200" spans="5:13" ht="20.25" customHeight="1" x14ac:dyDescent="0.2">
      <c r="E200" s="425"/>
      <c r="F200" s="425"/>
      <c r="G200" s="425"/>
      <c r="H200" s="425"/>
      <c r="I200" s="425"/>
      <c r="J200" s="425"/>
      <c r="K200" s="425"/>
      <c r="L200" s="425"/>
      <c r="M200" s="425"/>
    </row>
    <row r="201" spans="5:13" ht="20.25" customHeight="1" x14ac:dyDescent="0.2">
      <c r="E201" s="425"/>
      <c r="F201" s="425"/>
      <c r="G201" s="425"/>
      <c r="H201" s="425"/>
      <c r="I201" s="425"/>
      <c r="J201" s="425"/>
      <c r="K201" s="425"/>
      <c r="L201" s="425"/>
      <c r="M201" s="425"/>
    </row>
    <row r="202" spans="5:13" ht="20.25" customHeight="1" x14ac:dyDescent="0.2">
      <c r="E202" s="425"/>
      <c r="F202" s="425"/>
      <c r="G202" s="425"/>
      <c r="H202" s="425"/>
      <c r="I202" s="425"/>
      <c r="J202" s="425"/>
      <c r="K202" s="425"/>
      <c r="L202" s="425"/>
      <c r="M202" s="425"/>
    </row>
    <row r="203" spans="5:13" ht="20.25" customHeight="1" x14ac:dyDescent="0.2">
      <c r="E203" s="425"/>
      <c r="F203" s="425"/>
      <c r="G203" s="425"/>
      <c r="H203" s="425"/>
      <c r="I203" s="425"/>
      <c r="J203" s="425"/>
      <c r="K203" s="425"/>
      <c r="L203" s="425"/>
      <c r="M203" s="425"/>
    </row>
    <row r="204" spans="5:13" x14ac:dyDescent="0.2">
      <c r="E204" s="425"/>
      <c r="F204" s="425"/>
      <c r="G204" s="425"/>
      <c r="H204" s="425"/>
      <c r="I204" s="425"/>
      <c r="J204" s="425"/>
      <c r="K204" s="425"/>
      <c r="L204" s="425"/>
      <c r="M204" s="425"/>
    </row>
    <row r="205" spans="5:13" ht="12.75" customHeight="1" x14ac:dyDescent="0.2">
      <c r="E205" s="425"/>
      <c r="F205" s="425"/>
      <c r="G205" s="425"/>
      <c r="H205" s="425"/>
      <c r="I205" s="425"/>
      <c r="J205" s="425"/>
      <c r="K205" s="425"/>
      <c r="L205" s="425"/>
      <c r="M205" s="425"/>
    </row>
    <row r="206" spans="5:13" x14ac:dyDescent="0.2">
      <c r="E206" s="425"/>
      <c r="F206" s="425"/>
      <c r="G206" s="425"/>
      <c r="H206" s="425"/>
      <c r="I206" s="425"/>
      <c r="J206" s="425"/>
      <c r="K206" s="425"/>
      <c r="L206" s="425"/>
      <c r="M206" s="425"/>
    </row>
    <row r="207" spans="5:13" x14ac:dyDescent="0.2">
      <c r="E207" s="425"/>
      <c r="F207" s="425"/>
      <c r="G207" s="425"/>
      <c r="H207" s="425"/>
      <c r="I207" s="425"/>
      <c r="J207" s="425"/>
      <c r="K207" s="425"/>
      <c r="L207" s="425"/>
      <c r="M207" s="425"/>
    </row>
    <row r="208" spans="5:13" ht="12.75" customHeight="1" x14ac:dyDescent="0.2">
      <c r="E208" s="425"/>
      <c r="F208" s="425"/>
      <c r="G208" s="425"/>
      <c r="H208" s="425"/>
      <c r="I208" s="425"/>
      <c r="J208" s="425"/>
      <c r="K208" s="425"/>
      <c r="L208" s="425"/>
      <c r="M208" s="425"/>
    </row>
    <row r="209" spans="5:13" x14ac:dyDescent="0.2">
      <c r="E209" s="425"/>
      <c r="F209" s="425"/>
      <c r="G209" s="425"/>
      <c r="H209" s="425"/>
      <c r="I209" s="425"/>
      <c r="J209" s="425"/>
      <c r="K209" s="425"/>
      <c r="L209" s="425"/>
      <c r="M209" s="425"/>
    </row>
    <row r="210" spans="5:13" x14ac:dyDescent="0.2">
      <c r="E210" s="425"/>
      <c r="F210" s="425"/>
      <c r="G210" s="425"/>
      <c r="H210" s="425"/>
      <c r="I210" s="425"/>
      <c r="J210" s="425"/>
      <c r="K210" s="425"/>
      <c r="L210" s="425"/>
      <c r="M210" s="425"/>
    </row>
    <row r="211" spans="5:13" x14ac:dyDescent="0.2">
      <c r="E211" s="425"/>
      <c r="F211" s="425"/>
      <c r="G211" s="425"/>
      <c r="H211" s="425"/>
      <c r="I211" s="425"/>
      <c r="J211" s="425"/>
      <c r="K211" s="425"/>
      <c r="L211" s="425"/>
      <c r="M211" s="425"/>
    </row>
    <row r="212" spans="5:13" x14ac:dyDescent="0.2">
      <c r="E212" s="425"/>
      <c r="F212" s="425"/>
      <c r="G212" s="425"/>
      <c r="H212" s="425"/>
      <c r="I212" s="425"/>
      <c r="J212" s="425"/>
      <c r="K212" s="425"/>
      <c r="L212" s="425"/>
      <c r="M212" s="425"/>
    </row>
    <row r="213" spans="5:13" x14ac:dyDescent="0.2">
      <c r="E213" s="425"/>
      <c r="F213" s="425"/>
      <c r="G213" s="425"/>
      <c r="H213" s="425"/>
      <c r="I213" s="425"/>
      <c r="J213" s="425"/>
      <c r="K213" s="425"/>
      <c r="L213" s="425"/>
      <c r="M213" s="425"/>
    </row>
    <row r="214" spans="5:13" x14ac:dyDescent="0.2">
      <c r="E214" s="425"/>
      <c r="F214" s="425"/>
      <c r="G214" s="425"/>
      <c r="H214" s="425"/>
      <c r="I214" s="425"/>
      <c r="J214" s="425"/>
      <c r="K214" s="425"/>
      <c r="L214" s="425"/>
      <c r="M214" s="425"/>
    </row>
    <row r="215" spans="5:13" x14ac:dyDescent="0.2">
      <c r="E215" s="425"/>
      <c r="F215" s="425"/>
      <c r="G215" s="425"/>
      <c r="H215" s="425"/>
      <c r="I215" s="425"/>
      <c r="J215" s="425"/>
      <c r="K215" s="425"/>
      <c r="L215" s="425"/>
      <c r="M215" s="425"/>
    </row>
    <row r="216" spans="5:13" x14ac:dyDescent="0.2">
      <c r="E216" s="425"/>
      <c r="F216" s="425"/>
      <c r="G216" s="425"/>
      <c r="H216" s="425"/>
      <c r="I216" s="425"/>
      <c r="J216" s="425"/>
      <c r="K216" s="425"/>
      <c r="L216" s="425"/>
      <c r="M216" s="425"/>
    </row>
    <row r="217" spans="5:13" x14ac:dyDescent="0.2">
      <c r="E217" s="425"/>
      <c r="F217" s="425"/>
      <c r="G217" s="425"/>
      <c r="H217" s="425"/>
      <c r="I217" s="425"/>
      <c r="J217" s="425"/>
      <c r="K217" s="425"/>
      <c r="L217" s="425"/>
      <c r="M217" s="425"/>
    </row>
    <row r="218" spans="5:13" x14ac:dyDescent="0.2">
      <c r="E218" s="425"/>
      <c r="F218" s="425"/>
      <c r="G218" s="425"/>
      <c r="H218" s="425"/>
      <c r="I218" s="425"/>
      <c r="J218" s="425"/>
      <c r="K218" s="425"/>
      <c r="L218" s="425"/>
      <c r="M218" s="425"/>
    </row>
    <row r="219" spans="5:13" x14ac:dyDescent="0.2">
      <c r="E219" s="425"/>
      <c r="F219" s="425"/>
      <c r="G219" s="425"/>
      <c r="H219" s="425"/>
      <c r="I219" s="425"/>
      <c r="J219" s="425"/>
      <c r="K219" s="425"/>
      <c r="L219" s="425"/>
      <c r="M219" s="425"/>
    </row>
    <row r="220" spans="5:13" x14ac:dyDescent="0.2">
      <c r="E220" s="425"/>
      <c r="F220" s="425"/>
      <c r="G220" s="425"/>
      <c r="H220" s="425"/>
      <c r="I220" s="425"/>
      <c r="J220" s="425"/>
      <c r="K220" s="425"/>
      <c r="L220" s="425"/>
      <c r="M220" s="425"/>
    </row>
    <row r="221" spans="5:13" x14ac:dyDescent="0.2">
      <c r="E221" s="425"/>
      <c r="F221" s="425"/>
      <c r="G221" s="425"/>
      <c r="H221" s="425"/>
      <c r="I221" s="425"/>
      <c r="J221" s="425"/>
      <c r="K221" s="425"/>
      <c r="L221" s="425"/>
      <c r="M221" s="425"/>
    </row>
    <row r="222" spans="5:13" x14ac:dyDescent="0.2">
      <c r="E222" s="425"/>
      <c r="F222" s="425"/>
      <c r="G222" s="425"/>
      <c r="H222" s="425"/>
      <c r="I222" s="425"/>
      <c r="J222" s="425"/>
      <c r="K222" s="425"/>
      <c r="L222" s="425"/>
      <c r="M222" s="425"/>
    </row>
    <row r="223" spans="5:13" x14ac:dyDescent="0.2">
      <c r="E223" s="425"/>
      <c r="F223" s="425"/>
      <c r="G223" s="425"/>
      <c r="H223" s="425"/>
      <c r="I223" s="425"/>
      <c r="J223" s="425"/>
      <c r="K223" s="425"/>
      <c r="L223" s="425"/>
      <c r="M223" s="425"/>
    </row>
    <row r="224" spans="5:13" x14ac:dyDescent="0.2">
      <c r="E224" s="425"/>
      <c r="F224" s="425"/>
      <c r="G224" s="425"/>
      <c r="H224" s="425"/>
      <c r="I224" s="425"/>
      <c r="J224" s="425"/>
      <c r="K224" s="425"/>
      <c r="L224" s="425"/>
      <c r="M224" s="425"/>
    </row>
    <row r="225" spans="5:13" x14ac:dyDescent="0.2">
      <c r="E225" s="425"/>
      <c r="F225" s="425"/>
      <c r="G225" s="425"/>
      <c r="H225" s="425"/>
      <c r="I225" s="425"/>
      <c r="J225" s="425"/>
      <c r="K225" s="425"/>
      <c r="L225" s="425"/>
      <c r="M225" s="425"/>
    </row>
    <row r="226" spans="5:13" x14ac:dyDescent="0.2">
      <c r="E226" s="425"/>
      <c r="F226" s="425"/>
      <c r="G226" s="425"/>
      <c r="H226" s="425"/>
      <c r="I226" s="425"/>
      <c r="J226" s="425"/>
      <c r="K226" s="425"/>
      <c r="L226" s="425"/>
      <c r="M226" s="425"/>
    </row>
    <row r="227" spans="5:13" x14ac:dyDescent="0.2">
      <c r="E227" s="425"/>
      <c r="F227" s="425"/>
      <c r="G227" s="425"/>
      <c r="H227" s="425"/>
      <c r="I227" s="425"/>
      <c r="J227" s="425"/>
      <c r="K227" s="425"/>
      <c r="L227" s="425"/>
      <c r="M227" s="425"/>
    </row>
    <row r="228" spans="5:13" x14ac:dyDescent="0.2">
      <c r="E228" s="425"/>
      <c r="F228" s="425"/>
      <c r="G228" s="425"/>
      <c r="H228" s="425"/>
      <c r="I228" s="425"/>
      <c r="J228" s="425"/>
      <c r="K228" s="425"/>
      <c r="L228" s="425"/>
      <c r="M228" s="425"/>
    </row>
    <row r="229" spans="5:13" x14ac:dyDescent="0.2">
      <c r="E229" s="425"/>
      <c r="F229" s="425"/>
      <c r="G229" s="425"/>
      <c r="H229" s="425"/>
      <c r="I229" s="425"/>
      <c r="J229" s="425"/>
      <c r="K229" s="425"/>
      <c r="L229" s="425"/>
      <c r="M229" s="425"/>
    </row>
    <row r="230" spans="5:13" x14ac:dyDescent="0.2">
      <c r="E230" s="425"/>
      <c r="F230" s="425"/>
      <c r="G230" s="425"/>
      <c r="H230" s="425"/>
      <c r="I230" s="425"/>
      <c r="J230" s="425"/>
      <c r="K230" s="425"/>
      <c r="L230" s="425"/>
      <c r="M230" s="425"/>
    </row>
    <row r="231" spans="5:13" x14ac:dyDescent="0.2">
      <c r="E231" s="425"/>
      <c r="F231" s="425"/>
      <c r="G231" s="425"/>
      <c r="H231" s="425"/>
      <c r="I231" s="425"/>
      <c r="J231" s="425"/>
      <c r="K231" s="425"/>
      <c r="L231" s="425"/>
      <c r="M231" s="425"/>
    </row>
    <row r="232" spans="5:13" x14ac:dyDescent="0.2">
      <c r="E232" s="425"/>
      <c r="F232" s="425"/>
      <c r="G232" s="425"/>
      <c r="H232" s="425"/>
      <c r="I232" s="425"/>
      <c r="J232" s="425"/>
      <c r="K232" s="425"/>
      <c r="L232" s="425"/>
      <c r="M232" s="425"/>
    </row>
    <row r="233" spans="5:13" ht="18" customHeight="1" x14ac:dyDescent="0.2">
      <c r="E233" s="425"/>
      <c r="F233" s="425"/>
      <c r="G233" s="425"/>
      <c r="H233" s="425"/>
      <c r="I233" s="425"/>
      <c r="J233" s="425"/>
      <c r="K233" s="425"/>
      <c r="L233" s="425"/>
      <c r="M233" s="425"/>
    </row>
    <row r="234" spans="5:13" ht="18" customHeight="1" x14ac:dyDescent="0.2">
      <c r="E234" s="425"/>
      <c r="F234" s="425"/>
      <c r="G234" s="425"/>
      <c r="H234" s="425"/>
      <c r="I234" s="425"/>
      <c r="J234" s="425"/>
      <c r="K234" s="425"/>
      <c r="L234" s="425"/>
      <c r="M234" s="425"/>
    </row>
    <row r="235" spans="5:13" ht="18" customHeight="1" x14ac:dyDescent="0.2">
      <c r="E235" s="425"/>
      <c r="F235" s="425"/>
      <c r="G235" s="425"/>
      <c r="H235" s="425"/>
      <c r="I235" s="425"/>
      <c r="J235" s="425"/>
      <c r="K235" s="425"/>
      <c r="L235" s="425"/>
      <c r="M235" s="425"/>
    </row>
    <row r="236" spans="5:13" ht="18" customHeight="1" x14ac:dyDescent="0.2">
      <c r="E236" s="425"/>
      <c r="F236" s="425"/>
      <c r="G236" s="425"/>
      <c r="H236" s="425"/>
      <c r="I236" s="425"/>
      <c r="J236" s="425"/>
      <c r="K236" s="425"/>
      <c r="L236" s="425"/>
      <c r="M236" s="425"/>
    </row>
    <row r="237" spans="5:13" ht="18" customHeight="1" x14ac:dyDescent="0.2">
      <c r="E237" s="425"/>
      <c r="F237" s="425"/>
      <c r="G237" s="425"/>
      <c r="H237" s="425"/>
      <c r="I237" s="425"/>
      <c r="J237" s="425"/>
      <c r="K237" s="425"/>
      <c r="L237" s="425"/>
      <c r="M237" s="425"/>
    </row>
    <row r="238" spans="5:13" ht="18" customHeight="1" x14ac:dyDescent="0.2">
      <c r="E238" s="425"/>
      <c r="F238" s="425"/>
      <c r="G238" s="425"/>
      <c r="H238" s="425"/>
      <c r="I238" s="425"/>
      <c r="J238" s="425"/>
      <c r="K238" s="425"/>
      <c r="L238" s="425"/>
      <c r="M238" s="425"/>
    </row>
    <row r="239" spans="5:13" ht="27.75" customHeight="1" x14ac:dyDescent="0.2">
      <c r="E239" s="425"/>
      <c r="F239" s="425"/>
      <c r="G239" s="425"/>
      <c r="H239" s="425"/>
      <c r="I239" s="425"/>
      <c r="J239" s="425"/>
      <c r="K239" s="425"/>
      <c r="L239" s="425"/>
      <c r="M239" s="425"/>
    </row>
    <row r="240" spans="5:13" ht="27.75" customHeight="1" x14ac:dyDescent="0.2">
      <c r="E240" s="425"/>
      <c r="F240" s="425"/>
      <c r="G240" s="425"/>
      <c r="H240" s="425"/>
      <c r="I240" s="425"/>
      <c r="J240" s="425"/>
      <c r="K240" s="425"/>
      <c r="L240" s="425"/>
      <c r="M240" s="425"/>
    </row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24.75" customHeight="1" x14ac:dyDescent="0.2"/>
    <row r="257" ht="30.75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2" ht="12.75" customHeight="1" x14ac:dyDescent="0.2"/>
    <row r="274" ht="12.75" customHeight="1" x14ac:dyDescent="0.2"/>
    <row r="275" ht="12.75" customHeight="1" x14ac:dyDescent="0.2"/>
    <row r="298" ht="21" customHeight="1" x14ac:dyDescent="0.2"/>
    <row r="299" ht="21" customHeight="1" x14ac:dyDescent="0.2"/>
    <row r="300" ht="21" customHeight="1" x14ac:dyDescent="0.2"/>
    <row r="301" ht="21" customHeight="1" x14ac:dyDescent="0.2"/>
    <row r="303" ht="22.5" customHeight="1" x14ac:dyDescent="0.2"/>
    <row r="304" ht="22.5" customHeight="1" x14ac:dyDescent="0.2"/>
    <row r="305" ht="29.2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2.5" customHeight="1" x14ac:dyDescent="0.2"/>
    <row r="319" ht="22.5" customHeight="1" x14ac:dyDescent="0.2"/>
    <row r="320" ht="22.5" customHeight="1" x14ac:dyDescent="0.2"/>
    <row r="321" ht="24.75" customHeight="1" x14ac:dyDescent="0.2"/>
    <row r="322" ht="26.2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6" ht="12.75" customHeight="1" x14ac:dyDescent="0.2"/>
    <row r="344" ht="12.75" customHeight="1" x14ac:dyDescent="0.2"/>
    <row r="362" ht="18" customHeight="1" x14ac:dyDescent="0.2"/>
    <row r="363" ht="18.75" customHeight="1" x14ac:dyDescent="0.2"/>
    <row r="364" ht="19.5" customHeight="1" x14ac:dyDescent="0.2"/>
    <row r="365" ht="18.75" customHeight="1" x14ac:dyDescent="0.2"/>
    <row r="367" ht="18.75" customHeight="1" x14ac:dyDescent="0.2"/>
    <row r="368" ht="17.25" customHeight="1" x14ac:dyDescent="0.2"/>
    <row r="369" ht="30.75" customHeight="1" x14ac:dyDescent="0.2"/>
    <row r="370" ht="17.25" customHeight="1" x14ac:dyDescent="0.2"/>
    <row r="371" ht="19.5" customHeight="1" x14ac:dyDescent="0.2"/>
    <row r="372" ht="20.25" customHeight="1" x14ac:dyDescent="0.2"/>
    <row r="373" ht="19.5" customHeight="1" x14ac:dyDescent="0.2"/>
    <row r="374" ht="18.75" customHeight="1" x14ac:dyDescent="0.2"/>
    <row r="375" ht="19.5" customHeight="1" x14ac:dyDescent="0.2"/>
    <row r="376" ht="18" customHeight="1" x14ac:dyDescent="0.2"/>
    <row r="377" ht="19.5" customHeight="1" x14ac:dyDescent="0.2"/>
    <row r="378" ht="19.5" customHeight="1" x14ac:dyDescent="0.2"/>
    <row r="379" ht="19.5" customHeight="1" x14ac:dyDescent="0.2"/>
    <row r="380" ht="19.5" customHeight="1" x14ac:dyDescent="0.2"/>
    <row r="381" ht="21" customHeight="1" x14ac:dyDescent="0.2"/>
    <row r="382" ht="19.5" customHeight="1" x14ac:dyDescent="0.2"/>
    <row r="383" ht="21" customHeight="1" x14ac:dyDescent="0.2"/>
    <row r="384" ht="21" customHeight="1" x14ac:dyDescent="0.2"/>
    <row r="385" ht="32.2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397" ht="19.5" customHeight="1" x14ac:dyDescent="0.2"/>
    <row r="398" ht="19.5" customHeight="1" x14ac:dyDescent="0.2"/>
    <row r="399" ht="19.5" customHeight="1" x14ac:dyDescent="0.2"/>
    <row r="408" ht="12.75" customHeight="1" x14ac:dyDescent="0.2"/>
    <row r="495" ht="21" customHeight="1" x14ac:dyDescent="0.2"/>
    <row r="516" spans="6:8" x14ac:dyDescent="0.2">
      <c r="H516"/>
    </row>
    <row r="517" spans="6:8" x14ac:dyDescent="0.2">
      <c r="H517"/>
    </row>
    <row r="518" spans="6:8" x14ac:dyDescent="0.2">
      <c r="H518"/>
    </row>
    <row r="519" spans="6:8" x14ac:dyDescent="0.2">
      <c r="H519"/>
    </row>
    <row r="520" spans="6:8" x14ac:dyDescent="0.2">
      <c r="H520"/>
    </row>
    <row r="521" spans="6:8" x14ac:dyDescent="0.2">
      <c r="H521"/>
    </row>
    <row r="526" spans="6:8" x14ac:dyDescent="0.2">
      <c r="F526" s="327" t="e">
        <f>#REF!</f>
        <v>#REF!</v>
      </c>
      <c r="H526" s="311" t="s">
        <v>98</v>
      </c>
    </row>
    <row r="527" spans="6:8" x14ac:dyDescent="0.2">
      <c r="H527" s="320" t="s">
        <v>134</v>
      </c>
    </row>
    <row r="528" spans="6:8" x14ac:dyDescent="0.2">
      <c r="H528" s="320" t="s">
        <v>135</v>
      </c>
    </row>
    <row r="529" spans="5:8" x14ac:dyDescent="0.2">
      <c r="H529" s="320" t="s">
        <v>136</v>
      </c>
    </row>
    <row r="530" spans="5:8" x14ac:dyDescent="0.2">
      <c r="H530" s="320" t="s">
        <v>137</v>
      </c>
    </row>
    <row r="531" spans="5:8" x14ac:dyDescent="0.2">
      <c r="H531" s="320" t="s">
        <v>138</v>
      </c>
    </row>
    <row r="532" spans="5:8" x14ac:dyDescent="0.2">
      <c r="H532" s="320" t="s">
        <v>139</v>
      </c>
    </row>
    <row r="533" spans="5:8" x14ac:dyDescent="0.2">
      <c r="H533" s="320" t="s">
        <v>140</v>
      </c>
    </row>
    <row r="534" spans="5:8" x14ac:dyDescent="0.2">
      <c r="H534" s="320" t="s">
        <v>141</v>
      </c>
    </row>
    <row r="537" spans="5:8" x14ac:dyDescent="0.2">
      <c r="E537" s="329"/>
    </row>
    <row r="678" spans="15:24" ht="12.75" customHeight="1" x14ac:dyDescent="0.2">
      <c r="P678" s="502"/>
      <c r="Q678" s="325"/>
      <c r="R678" s="325"/>
      <c r="S678" s="326"/>
      <c r="T678" s="326"/>
      <c r="U678" s="326"/>
      <c r="V678" s="315"/>
      <c r="W678" s="326"/>
      <c r="X678" s="326"/>
    </row>
    <row r="681" spans="15:24" x14ac:dyDescent="0.2">
      <c r="Q681" s="322"/>
      <c r="R681" s="322"/>
      <c r="S681" s="322"/>
      <c r="T681" s="322"/>
      <c r="U681" s="322"/>
      <c r="V681" s="322"/>
      <c r="W681" s="322"/>
      <c r="X681" s="322"/>
    </row>
    <row r="682" spans="15:24" x14ac:dyDescent="0.2">
      <c r="O682"/>
      <c r="P682" s="316"/>
      <c r="Q682" s="501"/>
      <c r="R682" s="321"/>
      <c r="S682" s="323"/>
      <c r="T682" s="324"/>
      <c r="U682" s="321"/>
      <c r="V682" s="324"/>
      <c r="W682" s="324"/>
      <c r="X682" s="324"/>
    </row>
    <row r="683" spans="15:24" x14ac:dyDescent="0.2">
      <c r="O683"/>
      <c r="P683" s="497"/>
      <c r="Q683" s="501"/>
      <c r="R683" s="502"/>
      <c r="S683" s="502"/>
      <c r="T683" s="502"/>
      <c r="U683" s="502"/>
      <c r="V683" s="319"/>
      <c r="W683" s="319"/>
      <c r="X683" s="319"/>
    </row>
    <row r="684" spans="15:24" x14ac:dyDescent="0.2">
      <c r="O684"/>
      <c r="Q684" s="501"/>
      <c r="R684" s="502"/>
      <c r="S684" s="501" t="s">
        <v>142</v>
      </c>
      <c r="T684"/>
      <c r="U684" s="502"/>
      <c r="V684" s="319"/>
      <c r="W684" s="319"/>
      <c r="X684" s="319"/>
    </row>
    <row r="685" spans="15:24" x14ac:dyDescent="0.2">
      <c r="O685"/>
      <c r="P685" s="317"/>
      <c r="Q685" s="316"/>
      <c r="R685" s="502"/>
      <c r="S685" s="502"/>
      <c r="T685" s="502"/>
      <c r="U685" s="502"/>
      <c r="V685" s="502"/>
      <c r="W685" s="502"/>
      <c r="X685" s="502"/>
    </row>
    <row r="686" spans="15:24" x14ac:dyDescent="0.2">
      <c r="Q686" s="497"/>
      <c r="R686" s="497"/>
      <c r="S686" s="497"/>
      <c r="T686" s="497"/>
      <c r="U686" s="497"/>
      <c r="V686" s="314"/>
      <c r="W686" s="497"/>
      <c r="X686" s="497"/>
    </row>
    <row r="687" spans="15:24" x14ac:dyDescent="0.2">
      <c r="P687" s="314"/>
      <c r="Q687" s="500"/>
      <c r="R687" s="497"/>
      <c r="S687" s="497"/>
      <c r="T687" s="497"/>
      <c r="U687" s="497"/>
      <c r="V687" s="314"/>
      <c r="W687" s="497"/>
      <c r="X687" s="497"/>
    </row>
    <row r="688" spans="15:24" x14ac:dyDescent="0.2">
      <c r="R688" s="497"/>
      <c r="S688" s="497"/>
      <c r="T688" s="497"/>
      <c r="U688" s="502"/>
      <c r="V688" s="502"/>
      <c r="W688" s="497"/>
      <c r="X688" s="497"/>
    </row>
    <row r="689" spans="16:24" x14ac:dyDescent="0.2">
      <c r="P689" s="314"/>
      <c r="Q689" s="500" t="s">
        <v>124</v>
      </c>
      <c r="R689" s="497"/>
      <c r="S689" s="497"/>
      <c r="T689" s="497"/>
      <c r="U689" s="497"/>
      <c r="V689" s="314"/>
      <c r="W689" s="497"/>
      <c r="X689" s="497"/>
    </row>
    <row r="697" spans="16:24" x14ac:dyDescent="0.2">
      <c r="Q697" s="327" t="e">
        <f>SUM(#REF!)</f>
        <v>#REF!</v>
      </c>
      <c r="R697" s="328" t="s">
        <v>143</v>
      </c>
    </row>
    <row r="702" spans="16:24" x14ac:dyDescent="0.2">
      <c r="Q702" s="312"/>
    </row>
    <row r="709" spans="17:17" x14ac:dyDescent="0.2">
      <c r="Q709" s="312" t="e">
        <f>#REF!+#REF!</f>
        <v>#REF!</v>
      </c>
    </row>
    <row r="710" spans="17:17" x14ac:dyDescent="0.2">
      <c r="Q710" s="312" t="e">
        <f>#REF!+#REF!</f>
        <v>#REF!</v>
      </c>
    </row>
    <row r="711" spans="17:17" x14ac:dyDescent="0.2">
      <c r="Q711" s="312" t="e">
        <f>#REF!+#REF!</f>
        <v>#REF!</v>
      </c>
    </row>
    <row r="712" spans="17:17" x14ac:dyDescent="0.2">
      <c r="Q712" s="312" t="e">
        <f>#REF!+#REF!</f>
        <v>#REF!</v>
      </c>
    </row>
    <row r="713" spans="17:17" x14ac:dyDescent="0.2">
      <c r="Q713" s="312" t="e">
        <f>#REF!+#REF!</f>
        <v>#REF!</v>
      </c>
    </row>
    <row r="714" spans="17:17" x14ac:dyDescent="0.2">
      <c r="Q714" s="312" t="e">
        <f>#REF!+#REF!</f>
        <v>#REF!</v>
      </c>
    </row>
    <row r="719" spans="17:17" x14ac:dyDescent="0.2">
      <c r="Q719" s="327" t="e">
        <f>#REF!+#REF!</f>
        <v>#REF!</v>
      </c>
    </row>
    <row r="736" spans="15:15" x14ac:dyDescent="0.2">
      <c r="O736" s="329"/>
    </row>
    <row r="746" spans="15:15" x14ac:dyDescent="0.2">
      <c r="O746"/>
    </row>
    <row r="747" spans="15:15" x14ac:dyDescent="0.2">
      <c r="O747"/>
    </row>
    <row r="748" spans="15:15" x14ac:dyDescent="0.2">
      <c r="O748"/>
    </row>
    <row r="749" spans="15:15" x14ac:dyDescent="0.2">
      <c r="O749"/>
    </row>
  </sheetData>
  <mergeCells count="39">
    <mergeCell ref="J75:L75"/>
    <mergeCell ref="E76:F76"/>
    <mergeCell ref="G76:I76"/>
    <mergeCell ref="J76:L76"/>
    <mergeCell ref="E3:L3"/>
    <mergeCell ref="E4:L4"/>
    <mergeCell ref="E5:L5"/>
    <mergeCell ref="E6:L6"/>
    <mergeCell ref="E8:E9"/>
    <mergeCell ref="F8:F9"/>
    <mergeCell ref="G8:G9"/>
    <mergeCell ref="H8:J8"/>
    <mergeCell ref="K8:L8"/>
    <mergeCell ref="M76:N76"/>
    <mergeCell ref="E97:L97"/>
    <mergeCell ref="E80:F80"/>
    <mergeCell ref="G80:I80"/>
    <mergeCell ref="J80:L80"/>
    <mergeCell ref="M80:N80"/>
    <mergeCell ref="J81:L81"/>
    <mergeCell ref="M81:N81"/>
    <mergeCell ref="G83:H83"/>
    <mergeCell ref="I83:L83"/>
    <mergeCell ref="M83:N83"/>
    <mergeCell ref="E95:L95"/>
    <mergeCell ref="E96:L96"/>
    <mergeCell ref="E79:F79"/>
    <mergeCell ref="G79:I79"/>
    <mergeCell ref="J79:L79"/>
    <mergeCell ref="G149:H149"/>
    <mergeCell ref="I149:L149"/>
    <mergeCell ref="G150:H150"/>
    <mergeCell ref="I150:L150"/>
    <mergeCell ref="J141:L141"/>
    <mergeCell ref="G142:I142"/>
    <mergeCell ref="J142:L142"/>
    <mergeCell ref="J146:L146"/>
    <mergeCell ref="J147:L147"/>
    <mergeCell ref="J148:L148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  <rowBreaks count="1" manualBreakCount="1">
    <brk id="45" min="4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X746"/>
  <sheetViews>
    <sheetView view="pageBreakPreview" topLeftCell="F38" zoomScale="88" zoomScaleSheetLayoutView="88" workbookViewId="0">
      <selection activeCell="F49" sqref="F49"/>
    </sheetView>
  </sheetViews>
  <sheetFormatPr defaultColWidth="9.140625" defaultRowHeight="12.75" x14ac:dyDescent="0.2"/>
  <cols>
    <col min="1" max="1" width="1.85546875" style="535" hidden="1" customWidth="1"/>
    <col min="2" max="2" width="1.5703125" style="535" hidden="1" customWidth="1"/>
    <col min="3" max="4" width="5" style="535" hidden="1" customWidth="1"/>
    <col min="5" max="5" width="12.7109375" style="535" customWidth="1"/>
    <col min="6" max="6" width="68.28515625" style="535" customWidth="1"/>
    <col min="7" max="7" width="21.140625" style="535" customWidth="1"/>
    <col min="8" max="8" width="21" style="535" customWidth="1"/>
    <col min="9" max="9" width="21.140625" style="535" customWidth="1"/>
    <col min="10" max="10" width="19" style="535" customWidth="1"/>
    <col min="11" max="11" width="14.42578125" style="535" customWidth="1"/>
    <col min="12" max="12" width="18.140625" style="535" customWidth="1"/>
    <col min="13" max="13" width="17.7109375" style="535" customWidth="1"/>
    <col min="14" max="14" width="20.7109375" style="535" bestFit="1" customWidth="1"/>
    <col min="15" max="15" width="15" style="535" bestFit="1" customWidth="1"/>
    <col min="16" max="16" width="12.5703125" style="535" bestFit="1" customWidth="1"/>
    <col min="17" max="17" width="20.42578125" style="535" customWidth="1"/>
    <col min="18" max="19" width="9.140625" style="535"/>
    <col min="20" max="20" width="30.7109375" style="535" customWidth="1"/>
    <col min="21" max="16384" width="9.140625" style="535"/>
  </cols>
  <sheetData>
    <row r="2" spans="5:16" x14ac:dyDescent="0.2">
      <c r="P2" s="535" t="s">
        <v>276</v>
      </c>
    </row>
    <row r="3" spans="5:16" ht="15" x14ac:dyDescent="0.2">
      <c r="E3" s="853" t="s">
        <v>114</v>
      </c>
      <c r="F3" s="853"/>
      <c r="G3" s="853"/>
      <c r="H3" s="853"/>
      <c r="I3" s="853"/>
      <c r="J3" s="853"/>
      <c r="K3" s="853"/>
      <c r="L3" s="853"/>
      <c r="M3" s="536"/>
      <c r="N3" s="536"/>
    </row>
    <row r="4" spans="5:16" ht="15" x14ac:dyDescent="0.2">
      <c r="E4" s="853" t="s">
        <v>164</v>
      </c>
      <c r="F4" s="853"/>
      <c r="G4" s="853"/>
      <c r="H4" s="853"/>
      <c r="I4" s="853"/>
      <c r="J4" s="853"/>
      <c r="K4" s="853"/>
      <c r="L4" s="853"/>
      <c r="M4" s="536"/>
      <c r="N4" s="536"/>
    </row>
    <row r="5" spans="5:16" ht="15" x14ac:dyDescent="0.2">
      <c r="E5" s="853" t="s">
        <v>308</v>
      </c>
      <c r="F5" s="853"/>
      <c r="G5" s="853"/>
      <c r="H5" s="853"/>
      <c r="I5" s="853"/>
      <c r="J5" s="853"/>
      <c r="K5" s="853"/>
      <c r="L5" s="853"/>
      <c r="M5" s="536"/>
      <c r="N5" s="536"/>
    </row>
    <row r="6" spans="5:16" ht="13.5" thickBot="1" x14ac:dyDescent="0.25"/>
    <row r="7" spans="5:16" ht="78.75" customHeight="1" thickBot="1" x14ac:dyDescent="0.25">
      <c r="E7" s="537" t="s">
        <v>146</v>
      </c>
      <c r="F7" s="538" t="s">
        <v>0</v>
      </c>
      <c r="G7" s="539" t="s">
        <v>221</v>
      </c>
      <c r="H7" s="539" t="s">
        <v>219</v>
      </c>
      <c r="I7" s="539" t="s">
        <v>220</v>
      </c>
      <c r="J7" s="539" t="s">
        <v>113</v>
      </c>
      <c r="K7" s="539" t="s">
        <v>156</v>
      </c>
      <c r="L7" s="540" t="s">
        <v>144</v>
      </c>
    </row>
    <row r="8" spans="5:16" ht="18.75" customHeight="1" x14ac:dyDescent="0.2">
      <c r="E8" s="541" t="s">
        <v>158</v>
      </c>
      <c r="F8" s="542" t="s">
        <v>45</v>
      </c>
      <c r="G8" s="471">
        <f>G9+G10+G11</f>
        <v>75158838000</v>
      </c>
      <c r="H8" s="471">
        <f>H9+H11+H10</f>
        <v>2585843160</v>
      </c>
      <c r="I8" s="471">
        <f>I9+I11+I10</f>
        <v>2585843160</v>
      </c>
      <c r="J8" s="471">
        <f>J9+J11+J10</f>
        <v>7402391972</v>
      </c>
      <c r="K8" s="544">
        <f>J8/G8*100</f>
        <v>9.848997362093332</v>
      </c>
      <c r="L8" s="545"/>
      <c r="N8" s="546"/>
    </row>
    <row r="9" spans="5:16" ht="18.75" customHeight="1" x14ac:dyDescent="0.2">
      <c r="E9" s="541" t="s">
        <v>168</v>
      </c>
      <c r="F9" s="547" t="s">
        <v>26</v>
      </c>
      <c r="G9" s="472">
        <f>$G$13</f>
        <v>74320354000</v>
      </c>
      <c r="H9" s="472">
        <f>H13</f>
        <v>2558669468</v>
      </c>
      <c r="I9" s="472">
        <f t="shared" ref="I9:J9" si="0">I13</f>
        <v>2558669468</v>
      </c>
      <c r="J9" s="472">
        <f t="shared" si="0"/>
        <v>7306683328</v>
      </c>
      <c r="K9" s="549">
        <f>J9/G9*100</f>
        <v>9.8313354750705315</v>
      </c>
      <c r="L9" s="550"/>
      <c r="M9" s="551"/>
      <c r="N9" s="552"/>
    </row>
    <row r="10" spans="5:16" ht="18.75" customHeight="1" x14ac:dyDescent="0.2">
      <c r="E10" s="541" t="s">
        <v>169</v>
      </c>
      <c r="F10" s="547" t="s">
        <v>27</v>
      </c>
      <c r="G10" s="472">
        <f>$G$60</f>
        <v>538484000</v>
      </c>
      <c r="H10" s="472">
        <f>H60</f>
        <v>0</v>
      </c>
      <c r="I10" s="472">
        <f t="shared" ref="I10:J10" si="1">I60</f>
        <v>0</v>
      </c>
      <c r="J10" s="472">
        <f t="shared" si="1"/>
        <v>0</v>
      </c>
      <c r="K10" s="549">
        <f>J10/G10*100</f>
        <v>0</v>
      </c>
      <c r="L10" s="550"/>
      <c r="N10" s="546"/>
    </row>
    <row r="11" spans="5:16" ht="18.75" customHeight="1" x14ac:dyDescent="0.2">
      <c r="E11" s="541" t="str">
        <f>E64</f>
        <v>4.1.04</v>
      </c>
      <c r="F11" s="547" t="s">
        <v>129</v>
      </c>
      <c r="G11" s="472">
        <f>G64</f>
        <v>300000000</v>
      </c>
      <c r="H11" s="472">
        <f>H64</f>
        <v>27173692</v>
      </c>
      <c r="I11" s="472">
        <f t="shared" ref="I11" si="2">I64</f>
        <v>27173692</v>
      </c>
      <c r="J11" s="472">
        <f>J64</f>
        <v>95708644</v>
      </c>
      <c r="K11" s="549">
        <f>J11/G11*100</f>
        <v>31.902881333333333</v>
      </c>
      <c r="L11" s="550"/>
    </row>
    <row r="12" spans="5:16" ht="5.0999999999999996" customHeight="1" x14ac:dyDescent="0.2">
      <c r="E12" s="554"/>
      <c r="F12" s="555"/>
      <c r="G12" s="556"/>
      <c r="H12" s="556"/>
      <c r="I12" s="556"/>
      <c r="J12" s="556"/>
      <c r="K12" s="558"/>
      <c r="L12" s="559"/>
    </row>
    <row r="13" spans="5:16" ht="18.75" customHeight="1" x14ac:dyDescent="0.2">
      <c r="E13" s="560" t="str">
        <f>E9</f>
        <v>4.1.01</v>
      </c>
      <c r="F13" s="561" t="str">
        <f>F9</f>
        <v>PENDAPATAN PAJAK DAERAH</v>
      </c>
      <c r="G13" s="562">
        <f>G14+G24+G35+G41+G44+G45+G48+G51+G52+G55+G58</f>
        <v>74320354000</v>
      </c>
      <c r="H13" s="562">
        <f>H14+H24+H35+H41+H44+H45+H48+H51+H52+H55+H58</f>
        <v>2558669468</v>
      </c>
      <c r="I13" s="562">
        <f>H13</f>
        <v>2558669468</v>
      </c>
      <c r="J13" s="562">
        <f t="shared" ref="J13" si="3">J14+J24+J35+J41+J44+J45+J48+J51+J52+J55+J58</f>
        <v>7306683328</v>
      </c>
      <c r="K13" s="564">
        <f>J13/G13*100</f>
        <v>9.8313354750705315</v>
      </c>
      <c r="L13" s="565"/>
    </row>
    <row r="14" spans="5:16" ht="18.75" customHeight="1" x14ac:dyDescent="0.2">
      <c r="E14" s="566" t="s">
        <v>170</v>
      </c>
      <c r="F14" s="567" t="s">
        <v>157</v>
      </c>
      <c r="G14" s="473">
        <f>G15+G18+G21</f>
        <v>2463180809</v>
      </c>
      <c r="H14" s="473">
        <f>H15+H18+H21</f>
        <v>145763133</v>
      </c>
      <c r="I14" s="473">
        <f t="shared" ref="I14:J14" si="4">I15+I18+I21</f>
        <v>145763133</v>
      </c>
      <c r="J14" s="473">
        <f t="shared" si="4"/>
        <v>315856132</v>
      </c>
      <c r="K14" s="569">
        <f>J14/G14*100</f>
        <v>12.823099743466701</v>
      </c>
      <c r="L14" s="570"/>
      <c r="M14" s="571">
        <f>H14+H24+H35+H41+H44+H45+H48+H52</f>
        <v>1879891519</v>
      </c>
    </row>
    <row r="15" spans="5:16" ht="18.75" customHeight="1" x14ac:dyDescent="0.2">
      <c r="E15" s="572" t="s">
        <v>171</v>
      </c>
      <c r="F15" s="573" t="s">
        <v>175</v>
      </c>
      <c r="G15" s="474">
        <v>2001580809</v>
      </c>
      <c r="H15" s="474">
        <f>H16+H17</f>
        <v>123682958</v>
      </c>
      <c r="I15" s="474">
        <f t="shared" ref="I15" si="5">I16+I17</f>
        <v>123682958</v>
      </c>
      <c r="J15" s="474">
        <f>J16+J17</f>
        <v>253229246</v>
      </c>
      <c r="K15" s="575">
        <f>J15/G15*100</f>
        <v>12.651462527087009</v>
      </c>
      <c r="L15" s="570"/>
      <c r="M15" s="666"/>
    </row>
    <row r="16" spans="5:16" ht="18.75" customHeight="1" x14ac:dyDescent="0.2">
      <c r="E16" s="572"/>
      <c r="F16" s="577" t="s">
        <v>149</v>
      </c>
      <c r="G16" s="475"/>
      <c r="H16" s="474">
        <v>123682958</v>
      </c>
      <c r="I16" s="474">
        <f t="shared" ref="I16:I23" si="6">H16</f>
        <v>123682958</v>
      </c>
      <c r="J16" s="474">
        <f>H16+'REKON-FEB '!J16</f>
        <v>253229246</v>
      </c>
      <c r="K16" s="578"/>
      <c r="L16" s="671"/>
      <c r="M16" s="546"/>
      <c r="N16" s="546"/>
    </row>
    <row r="17" spans="5:16" ht="18.75" customHeight="1" x14ac:dyDescent="0.2">
      <c r="E17" s="572"/>
      <c r="F17" s="577" t="s">
        <v>147</v>
      </c>
      <c r="G17" s="475"/>
      <c r="H17" s="486">
        <v>0</v>
      </c>
      <c r="I17" s="475">
        <f>H17</f>
        <v>0</v>
      </c>
      <c r="J17" s="474">
        <f>H17+'REKON-FEB '!J17</f>
        <v>0</v>
      </c>
      <c r="K17" s="578"/>
      <c r="L17" s="671"/>
      <c r="M17" s="571">
        <v>2255796</v>
      </c>
      <c r="N17" s="571">
        <v>2283379</v>
      </c>
    </row>
    <row r="18" spans="5:16" ht="21.75" customHeight="1" x14ac:dyDescent="0.2">
      <c r="E18" s="572" t="s">
        <v>173</v>
      </c>
      <c r="F18" s="580" t="s">
        <v>172</v>
      </c>
      <c r="G18" s="474">
        <v>350000000</v>
      </c>
      <c r="H18" s="474">
        <f>H19+H20</f>
        <v>19580175</v>
      </c>
      <c r="I18" s="474">
        <f t="shared" ref="I18" si="7">I19+I20</f>
        <v>19580175</v>
      </c>
      <c r="J18" s="474">
        <f>J19+J20</f>
        <v>49239386</v>
      </c>
      <c r="K18" s="575">
        <f>J18/G18*100</f>
        <v>14.068396</v>
      </c>
      <c r="L18" s="570"/>
      <c r="M18" s="546"/>
      <c r="N18" s="546"/>
    </row>
    <row r="19" spans="5:16" ht="36.75" customHeight="1" x14ac:dyDescent="0.2">
      <c r="E19" s="572"/>
      <c r="F19" s="581" t="s">
        <v>150</v>
      </c>
      <c r="G19" s="474"/>
      <c r="H19" s="475">
        <v>17324379</v>
      </c>
      <c r="I19" s="475">
        <f t="shared" si="6"/>
        <v>17324379</v>
      </c>
      <c r="J19" s="474">
        <f>H19+'REKON-FEB '!J19</f>
        <v>45383590</v>
      </c>
      <c r="K19" s="575"/>
      <c r="L19" s="671"/>
      <c r="M19" s="576">
        <f>H18</f>
        <v>19580175</v>
      </c>
    </row>
    <row r="20" spans="5:16" ht="34.5" customHeight="1" x14ac:dyDescent="0.2">
      <c r="E20" s="572"/>
      <c r="F20" s="581" t="s">
        <v>148</v>
      </c>
      <c r="G20" s="475"/>
      <c r="H20" s="475">
        <v>2255796</v>
      </c>
      <c r="I20" s="475">
        <f t="shared" si="6"/>
        <v>2255796</v>
      </c>
      <c r="J20" s="474">
        <f>H20+'REKON-FEB '!J20</f>
        <v>3855796</v>
      </c>
      <c r="K20" s="575"/>
      <c r="L20" s="671"/>
      <c r="M20" s="546">
        <f>M19-2255796</f>
        <v>17324379</v>
      </c>
    </row>
    <row r="21" spans="5:16" ht="18.75" customHeight="1" x14ac:dyDescent="0.2">
      <c r="E21" s="572" t="s">
        <v>174</v>
      </c>
      <c r="F21" s="573" t="s">
        <v>176</v>
      </c>
      <c r="G21" s="474">
        <v>111600000</v>
      </c>
      <c r="H21" s="474">
        <f>H22+H23</f>
        <v>2500000</v>
      </c>
      <c r="I21" s="474">
        <f t="shared" ref="I21:J21" si="8">I22+I23</f>
        <v>2500000</v>
      </c>
      <c r="J21" s="474">
        <f t="shared" si="8"/>
        <v>13387500</v>
      </c>
      <c r="K21" s="575">
        <f>J21/G21*100</f>
        <v>11.995967741935484</v>
      </c>
      <c r="L21" s="671"/>
      <c r="M21" s="546"/>
    </row>
    <row r="22" spans="5:16" ht="18.75" customHeight="1" x14ac:dyDescent="0.2">
      <c r="E22" s="572"/>
      <c r="F22" s="577" t="s">
        <v>151</v>
      </c>
      <c r="G22" s="474"/>
      <c r="H22" s="475">
        <v>2500000</v>
      </c>
      <c r="I22" s="475">
        <f t="shared" si="6"/>
        <v>2500000</v>
      </c>
      <c r="J22" s="474">
        <f>H22+'REKON-FEB '!J22</f>
        <v>12537500</v>
      </c>
      <c r="K22" s="575"/>
      <c r="L22" s="671"/>
      <c r="M22" s="576"/>
    </row>
    <row r="23" spans="5:16" ht="18.75" customHeight="1" x14ac:dyDescent="0.2">
      <c r="E23" s="572"/>
      <c r="F23" s="577" t="str">
        <f xml:space="preserve"> "Penerimaan Piutang " &amp;F21</f>
        <v>Penerimaan Piutang Pajak Wisma Pariwisata</v>
      </c>
      <c r="G23" s="475"/>
      <c r="H23" s="475">
        <v>0</v>
      </c>
      <c r="I23" s="475">
        <f t="shared" si="6"/>
        <v>0</v>
      </c>
      <c r="J23" s="474">
        <f>H23+'REKON-FEB '!J23</f>
        <v>850000</v>
      </c>
      <c r="K23" s="575"/>
      <c r="L23" s="570"/>
      <c r="M23" s="571"/>
    </row>
    <row r="24" spans="5:16" ht="18.75" customHeight="1" x14ac:dyDescent="0.2">
      <c r="E24" s="566" t="s">
        <v>177</v>
      </c>
      <c r="F24" s="582" t="s">
        <v>159</v>
      </c>
      <c r="G24" s="476">
        <v>3637447807</v>
      </c>
      <c r="H24" s="473">
        <f>H25+H28+H31+H34</f>
        <v>161494218</v>
      </c>
      <c r="I24" s="473">
        <f t="shared" ref="I24:J24" si="9">I25+I28+I31+I34</f>
        <v>161494218</v>
      </c>
      <c r="J24" s="473">
        <f t="shared" si="9"/>
        <v>590529433</v>
      </c>
      <c r="K24" s="569">
        <f>J24/G24*100</f>
        <v>16.234719075929274</v>
      </c>
      <c r="L24" s="570"/>
      <c r="N24" s="576"/>
    </row>
    <row r="25" spans="5:16" ht="18.75" customHeight="1" x14ac:dyDescent="0.2">
      <c r="E25" s="572" t="s">
        <v>178</v>
      </c>
      <c r="F25" s="573" t="s">
        <v>179</v>
      </c>
      <c r="G25" s="477"/>
      <c r="H25" s="474">
        <f>H26+H27</f>
        <v>79319739</v>
      </c>
      <c r="I25" s="474">
        <f t="shared" ref="I25:J25" si="10">I26+I27</f>
        <v>79319739</v>
      </c>
      <c r="J25" s="474">
        <f t="shared" si="10"/>
        <v>304626344</v>
      </c>
      <c r="K25" s="575"/>
      <c r="L25" s="570"/>
      <c r="M25" s="546"/>
      <c r="N25" s="576"/>
      <c r="P25" s="551"/>
    </row>
    <row r="26" spans="5:16" ht="18.75" customHeight="1" x14ac:dyDescent="0.2">
      <c r="E26" s="572"/>
      <c r="F26" s="577" t="s">
        <v>180</v>
      </c>
      <c r="G26" s="474"/>
      <c r="H26" s="475">
        <v>67792839</v>
      </c>
      <c r="I26" s="475">
        <f t="shared" ref="I26:I50" si="11">H26</f>
        <v>67792839</v>
      </c>
      <c r="J26" s="474">
        <f>I26+'REKON-FEB '!J26</f>
        <v>254480555</v>
      </c>
      <c r="K26" s="575"/>
      <c r="L26" s="671"/>
      <c r="M26" s="546"/>
      <c r="N26" s="576"/>
    </row>
    <row r="27" spans="5:16" ht="18.75" customHeight="1" x14ac:dyDescent="0.2">
      <c r="E27" s="572"/>
      <c r="F27" s="577" t="str">
        <f xml:space="preserve"> "Penerimaan Piutang " &amp;F25</f>
        <v>Penerimaan Piutang Pajak Restoran dan Sejenisnya</v>
      </c>
      <c r="G27" s="475"/>
      <c r="H27" s="486">
        <v>11526900</v>
      </c>
      <c r="I27" s="475">
        <f>H27</f>
        <v>11526900</v>
      </c>
      <c r="J27" s="474">
        <f>I27+'REKON-FEB '!J27</f>
        <v>50145789</v>
      </c>
      <c r="K27" s="578"/>
      <c r="L27" s="671"/>
      <c r="M27" s="546"/>
      <c r="N27" s="571"/>
    </row>
    <row r="28" spans="5:16" ht="18.75" customHeight="1" x14ac:dyDescent="0.2">
      <c r="E28" s="572" t="s">
        <v>181</v>
      </c>
      <c r="F28" s="573" t="s">
        <v>182</v>
      </c>
      <c r="G28" s="477"/>
      <c r="H28" s="483">
        <f>H29+H30</f>
        <v>19310850</v>
      </c>
      <c r="I28" s="483">
        <f t="shared" ref="I28:J28" si="12">I29+I30</f>
        <v>19310850</v>
      </c>
      <c r="J28" s="483">
        <f t="shared" si="12"/>
        <v>48012277</v>
      </c>
      <c r="K28" s="575"/>
      <c r="L28" s="570"/>
      <c r="M28" s="576">
        <v>19310850</v>
      </c>
    </row>
    <row r="29" spans="5:16" ht="18.75" customHeight="1" x14ac:dyDescent="0.2">
      <c r="E29" s="572"/>
      <c r="F29" s="577" t="s">
        <v>183</v>
      </c>
      <c r="G29" s="474"/>
      <c r="H29" s="475">
        <v>17382850</v>
      </c>
      <c r="I29" s="475">
        <f t="shared" si="11"/>
        <v>17382850</v>
      </c>
      <c r="J29" s="474">
        <f>I29+'REKON-FEB '!J29</f>
        <v>41489977</v>
      </c>
      <c r="K29" s="575"/>
      <c r="L29" s="671"/>
      <c r="M29" s="576"/>
      <c r="N29" s="583">
        <v>19310850</v>
      </c>
    </row>
    <row r="30" spans="5:16" ht="18.75" customHeight="1" x14ac:dyDescent="0.2">
      <c r="E30" s="572"/>
      <c r="F30" s="577" t="str">
        <f xml:space="preserve"> "Penerimaan Piutang " &amp;F28</f>
        <v>Penerimaan Piutang Pajak Rumah Makan dan Sejenisnya</v>
      </c>
      <c r="G30" s="475"/>
      <c r="H30" s="486">
        <v>1928000</v>
      </c>
      <c r="I30" s="475">
        <f>H30</f>
        <v>1928000</v>
      </c>
      <c r="J30" s="474">
        <f>I30+'REKON-FEB '!J30</f>
        <v>6522300</v>
      </c>
      <c r="K30" s="578"/>
      <c r="L30" s="671"/>
      <c r="M30" s="546"/>
      <c r="N30" s="583">
        <f>N29-2441000</f>
        <v>16869850</v>
      </c>
      <c r="O30" s="535">
        <v>27174679</v>
      </c>
    </row>
    <row r="31" spans="5:16" ht="18.75" customHeight="1" x14ac:dyDescent="0.2">
      <c r="E31" s="572" t="s">
        <v>184</v>
      </c>
      <c r="F31" s="573" t="s">
        <v>185</v>
      </c>
      <c r="G31" s="477"/>
      <c r="H31" s="474">
        <f>H32+H33</f>
        <v>23791579</v>
      </c>
      <c r="I31" s="474">
        <f t="shared" ref="I31:J31" si="13">I32+I33</f>
        <v>23791579</v>
      </c>
      <c r="J31" s="474">
        <f t="shared" si="13"/>
        <v>115472462</v>
      </c>
      <c r="K31" s="575"/>
      <c r="L31" s="570"/>
      <c r="M31" s="576">
        <v>2153000</v>
      </c>
      <c r="O31" s="535">
        <f>O30-225000</f>
        <v>26949679</v>
      </c>
    </row>
    <row r="32" spans="5:16" ht="18.75" customHeight="1" x14ac:dyDescent="0.2">
      <c r="E32" s="572"/>
      <c r="F32" s="577" t="s">
        <v>186</v>
      </c>
      <c r="G32" s="475"/>
      <c r="H32" s="475">
        <v>23566579</v>
      </c>
      <c r="I32" s="475">
        <f t="shared" si="11"/>
        <v>23566579</v>
      </c>
      <c r="J32" s="474">
        <f>I32+'REKON-FEB '!J32</f>
        <v>91661644</v>
      </c>
      <c r="K32" s="578"/>
      <c r="L32" s="570"/>
      <c r="M32" s="546"/>
      <c r="N32" s="535">
        <v>23791579</v>
      </c>
    </row>
    <row r="33" spans="5:15" ht="18.75" customHeight="1" x14ac:dyDescent="0.2">
      <c r="E33" s="572"/>
      <c r="F33" s="577" t="str">
        <f xml:space="preserve"> "Penerimaan Piutang " &amp;F31</f>
        <v>Penerimaan Piutang Pajak Kafetaria dan Sejenisnya</v>
      </c>
      <c r="G33" s="475"/>
      <c r="H33" s="486">
        <v>225000</v>
      </c>
      <c r="I33" s="475">
        <f>H33</f>
        <v>225000</v>
      </c>
      <c r="J33" s="474">
        <f>I33+'REKON-FEB '!J33</f>
        <v>23810818</v>
      </c>
      <c r="K33" s="575"/>
      <c r="L33" s="570"/>
      <c r="M33" s="576">
        <v>225000</v>
      </c>
      <c r="N33" s="546">
        <f>N32-M33</f>
        <v>23566579</v>
      </c>
    </row>
    <row r="34" spans="5:15" ht="18.75" customHeight="1" x14ac:dyDescent="0.2">
      <c r="E34" s="572" t="s">
        <v>188</v>
      </c>
      <c r="F34" s="573" t="s">
        <v>187</v>
      </c>
      <c r="G34" s="477"/>
      <c r="H34" s="474">
        <v>39072050</v>
      </c>
      <c r="I34" s="474">
        <f>H34</f>
        <v>39072050</v>
      </c>
      <c r="J34" s="474">
        <f>I34+'REKON-FEB '!J34</f>
        <v>122418350</v>
      </c>
      <c r="K34" s="575"/>
      <c r="L34" s="570"/>
      <c r="M34" s="571"/>
      <c r="N34" s="546">
        <f>17576000-N27</f>
        <v>17576000</v>
      </c>
    </row>
    <row r="35" spans="5:15" ht="18.75" customHeight="1" x14ac:dyDescent="0.2">
      <c r="E35" s="566" t="s">
        <v>189</v>
      </c>
      <c r="F35" s="567" t="s">
        <v>160</v>
      </c>
      <c r="G35" s="473">
        <f>G36+G39</f>
        <v>11590549</v>
      </c>
      <c r="H35" s="473">
        <f>H36</f>
        <v>2290000</v>
      </c>
      <c r="I35" s="473">
        <f t="shared" ref="I35" si="14">I36</f>
        <v>2290000</v>
      </c>
      <c r="J35" s="473">
        <f>J36</f>
        <v>4420000</v>
      </c>
      <c r="K35" s="569">
        <f>J35/G35*100</f>
        <v>38.134518045693952</v>
      </c>
      <c r="L35" s="570"/>
      <c r="N35" s="546"/>
    </row>
    <row r="36" spans="5:15" ht="18.75" customHeight="1" x14ac:dyDescent="0.2">
      <c r="E36" s="585" t="s">
        <v>191</v>
      </c>
      <c r="F36" s="586" t="s">
        <v>190</v>
      </c>
      <c r="G36" s="474">
        <v>11590549</v>
      </c>
      <c r="H36" s="474">
        <f>H37+H38+H39+H40</f>
        <v>2290000</v>
      </c>
      <c r="I36" s="474">
        <f>I37+I38+I39</f>
        <v>2290000</v>
      </c>
      <c r="J36" s="474">
        <f>J37+J38+J39+J40</f>
        <v>4420000</v>
      </c>
      <c r="K36" s="575">
        <f>J36/G36*100</f>
        <v>38.134518045693952</v>
      </c>
      <c r="L36" s="570"/>
      <c r="N36" s="587"/>
      <c r="O36" s="552"/>
    </row>
    <row r="37" spans="5:15" ht="18.75" customHeight="1" x14ac:dyDescent="0.2">
      <c r="E37" s="585"/>
      <c r="F37" s="588" t="s">
        <v>192</v>
      </c>
      <c r="G37" s="474"/>
      <c r="H37" s="475">
        <v>500000</v>
      </c>
      <c r="I37" s="475">
        <f t="shared" si="11"/>
        <v>500000</v>
      </c>
      <c r="J37" s="474">
        <f>I37+'REKON-FEB '!J37</f>
        <v>2130000</v>
      </c>
      <c r="K37" s="575"/>
      <c r="L37" s="570"/>
      <c r="N37" s="552"/>
      <c r="O37" s="546"/>
    </row>
    <row r="38" spans="5:15" ht="18.75" customHeight="1" x14ac:dyDescent="0.2">
      <c r="E38" s="585"/>
      <c r="F38" s="577" t="str">
        <f xml:space="preserve"> "Penerimaan Piutang " &amp;F36</f>
        <v>Penerimaan Piutang Pajak Diskotik, Karaoke, Club Malam, dan Sejenisnya</v>
      </c>
      <c r="G38" s="474"/>
      <c r="H38" s="481">
        <v>0</v>
      </c>
      <c r="I38" s="481">
        <f t="shared" si="11"/>
        <v>0</v>
      </c>
      <c r="J38" s="474">
        <f>I38+'REKON-FEB '!J38</f>
        <v>0</v>
      </c>
      <c r="K38" s="578"/>
      <c r="L38" s="570"/>
      <c r="N38" s="546"/>
    </row>
    <row r="39" spans="5:15" ht="18.75" customHeight="1" x14ac:dyDescent="0.2">
      <c r="E39" s="585"/>
      <c r="F39" s="577" t="s">
        <v>225</v>
      </c>
      <c r="G39" s="474"/>
      <c r="H39" s="481">
        <v>1790000</v>
      </c>
      <c r="I39" s="481">
        <f t="shared" si="11"/>
        <v>1790000</v>
      </c>
      <c r="J39" s="474">
        <f>I39+'REKON-FEB '!J39</f>
        <v>2290000</v>
      </c>
      <c r="K39" s="578"/>
      <c r="L39" s="570"/>
      <c r="M39" s="551"/>
    </row>
    <row r="40" spans="5:15" ht="18.75" customHeight="1" x14ac:dyDescent="0.2">
      <c r="E40" s="585"/>
      <c r="F40" s="577" t="s">
        <v>275</v>
      </c>
      <c r="G40" s="474"/>
      <c r="H40" s="481">
        <v>0</v>
      </c>
      <c r="I40" s="481">
        <f t="shared" si="11"/>
        <v>0</v>
      </c>
      <c r="J40" s="474">
        <f>I40+'REKON-FEB '!J40</f>
        <v>0</v>
      </c>
      <c r="K40" s="578"/>
      <c r="L40" s="570"/>
      <c r="M40" s="551"/>
    </row>
    <row r="41" spans="5:15" ht="18.75" customHeight="1" x14ac:dyDescent="0.2">
      <c r="E41" s="566" t="s">
        <v>193</v>
      </c>
      <c r="F41" s="567" t="s">
        <v>161</v>
      </c>
      <c r="G41" s="473">
        <f>G42+G43</f>
        <v>846864648</v>
      </c>
      <c r="H41" s="473">
        <f>H42+H43</f>
        <v>26635000</v>
      </c>
      <c r="I41" s="473">
        <f t="shared" ref="I41:J41" si="15">I42+I43</f>
        <v>26635000</v>
      </c>
      <c r="J41" s="473">
        <f t="shared" si="15"/>
        <v>55441000</v>
      </c>
      <c r="K41" s="569">
        <f>J41/G41*100</f>
        <v>6.5466187697092293</v>
      </c>
      <c r="L41" s="570"/>
    </row>
    <row r="42" spans="5:15" ht="18.75" customHeight="1" x14ac:dyDescent="0.2">
      <c r="E42" s="572" t="s">
        <v>195</v>
      </c>
      <c r="F42" s="573" t="s">
        <v>194</v>
      </c>
      <c r="G42" s="478">
        <v>426864648</v>
      </c>
      <c r="H42" s="478">
        <v>19125000</v>
      </c>
      <c r="I42" s="478">
        <f t="shared" si="11"/>
        <v>19125000</v>
      </c>
      <c r="J42" s="474">
        <f>I42+'REKON-FEB '!J42</f>
        <v>20175000</v>
      </c>
      <c r="K42" s="575">
        <f t="shared" ref="K42:K48" si="16">J42/G42*100</f>
        <v>4.7263225227309054</v>
      </c>
      <c r="L42" s="570"/>
    </row>
    <row r="43" spans="5:15" ht="18.75" customHeight="1" x14ac:dyDescent="0.2">
      <c r="E43" s="572" t="s">
        <v>196</v>
      </c>
      <c r="F43" s="573" t="s">
        <v>197</v>
      </c>
      <c r="G43" s="478">
        <v>420000000</v>
      </c>
      <c r="H43" s="478">
        <v>7510000</v>
      </c>
      <c r="I43" s="478">
        <f t="shared" si="11"/>
        <v>7510000</v>
      </c>
      <c r="J43" s="474">
        <f>I43+'REKON-FEB '!J43</f>
        <v>35266000</v>
      </c>
      <c r="K43" s="575">
        <f t="shared" si="16"/>
        <v>8.3966666666666665</v>
      </c>
      <c r="L43" s="570"/>
      <c r="M43" s="576"/>
    </row>
    <row r="44" spans="5:15" ht="18.75" customHeight="1" x14ac:dyDescent="0.2">
      <c r="E44" s="566" t="s">
        <v>198</v>
      </c>
      <c r="F44" s="567" t="s">
        <v>162</v>
      </c>
      <c r="G44" s="479">
        <v>20400000000</v>
      </c>
      <c r="H44" s="480">
        <v>1533980668</v>
      </c>
      <c r="I44" s="480">
        <f>H44</f>
        <v>1533980668</v>
      </c>
      <c r="J44" s="473">
        <f>H44+'[3]REKON-FEB '!J44</f>
        <v>4665326262</v>
      </c>
      <c r="K44" s="569">
        <f t="shared" si="16"/>
        <v>22.869246382352941</v>
      </c>
      <c r="L44" s="570"/>
      <c r="M44" s="576"/>
    </row>
    <row r="45" spans="5:15" ht="18.75" customHeight="1" x14ac:dyDescent="0.2">
      <c r="E45" s="566" t="s">
        <v>199</v>
      </c>
      <c r="F45" s="567" t="s">
        <v>85</v>
      </c>
      <c r="G45" s="480">
        <v>300000000</v>
      </c>
      <c r="H45" s="480">
        <f>H46+H47</f>
        <v>1800000</v>
      </c>
      <c r="I45" s="480">
        <f t="shared" ref="I45:J45" si="17">I46+I47</f>
        <v>1800000</v>
      </c>
      <c r="J45" s="480">
        <f t="shared" si="17"/>
        <v>9130000</v>
      </c>
      <c r="K45" s="569">
        <f t="shared" si="16"/>
        <v>3.0433333333333334</v>
      </c>
      <c r="L45" s="570"/>
      <c r="M45" s="589"/>
    </row>
    <row r="46" spans="5:15" ht="18.75" customHeight="1" x14ac:dyDescent="0.2">
      <c r="E46" s="566"/>
      <c r="F46" s="588" t="s">
        <v>163</v>
      </c>
      <c r="G46" s="480"/>
      <c r="H46" s="478">
        <v>1800000</v>
      </c>
      <c r="I46" s="478">
        <f t="shared" si="11"/>
        <v>1800000</v>
      </c>
      <c r="J46" s="474">
        <f>I46+'REKON-FEB '!J46</f>
        <v>9130000</v>
      </c>
      <c r="K46" s="569"/>
      <c r="L46" s="570"/>
    </row>
    <row r="47" spans="5:15" ht="18.75" customHeight="1" x14ac:dyDescent="0.2">
      <c r="E47" s="566"/>
      <c r="F47" s="577" t="str">
        <f xml:space="preserve"> "Penerimaan Piutang " &amp;F45</f>
        <v>Penerimaan Piutang Pajak Parkir</v>
      </c>
      <c r="G47" s="480"/>
      <c r="H47" s="478">
        <v>0</v>
      </c>
      <c r="I47" s="478">
        <f t="shared" si="11"/>
        <v>0</v>
      </c>
      <c r="J47" s="474">
        <f>I47+'REKON-FEB '!J47</f>
        <v>0</v>
      </c>
      <c r="K47" s="569"/>
      <c r="L47" s="570"/>
    </row>
    <row r="48" spans="5:15" ht="18.75" customHeight="1" x14ac:dyDescent="0.2">
      <c r="E48" s="566" t="s">
        <v>202</v>
      </c>
      <c r="F48" s="567" t="s">
        <v>200</v>
      </c>
      <c r="G48" s="480">
        <v>80000000</v>
      </c>
      <c r="H48" s="480">
        <f>H49+H50</f>
        <v>3543500</v>
      </c>
      <c r="I48" s="480">
        <f t="shared" ref="I48:J48" si="18">I49+I50</f>
        <v>3543500</v>
      </c>
      <c r="J48" s="480">
        <f t="shared" si="18"/>
        <v>4743500</v>
      </c>
      <c r="K48" s="569">
        <f t="shared" si="16"/>
        <v>5.9293750000000003</v>
      </c>
      <c r="L48" s="570"/>
    </row>
    <row r="49" spans="5:13" ht="18.75" customHeight="1" x14ac:dyDescent="0.2">
      <c r="E49" s="572"/>
      <c r="F49" s="577" t="s">
        <v>201</v>
      </c>
      <c r="G49" s="478"/>
      <c r="H49" s="481">
        <v>1026000</v>
      </c>
      <c r="I49" s="481">
        <f t="shared" si="11"/>
        <v>1026000</v>
      </c>
      <c r="J49" s="474">
        <f>I49+'REKON-FEB '!J49</f>
        <v>2226000</v>
      </c>
      <c r="K49" s="575"/>
      <c r="L49" s="570"/>
    </row>
    <row r="50" spans="5:13" ht="18.75" customHeight="1" x14ac:dyDescent="0.2">
      <c r="E50" s="572"/>
      <c r="F50" s="577" t="str">
        <f xml:space="preserve"> "Penerimaan Piutang " &amp;F48</f>
        <v>Penerimaan Piutang Pajak Air Tanah</v>
      </c>
      <c r="G50" s="481"/>
      <c r="H50" s="487">
        <v>2517500</v>
      </c>
      <c r="I50" s="487">
        <f t="shared" si="11"/>
        <v>2517500</v>
      </c>
      <c r="J50" s="474">
        <f>I50+'REKON-FEB '!J50</f>
        <v>2517500</v>
      </c>
      <c r="K50" s="578"/>
      <c r="L50" s="667"/>
    </row>
    <row r="51" spans="5:13" ht="18.75" customHeight="1" x14ac:dyDescent="0.2">
      <c r="E51" s="566" t="s">
        <v>203</v>
      </c>
      <c r="F51" s="567" t="s">
        <v>87</v>
      </c>
      <c r="G51" s="480">
        <v>500000000</v>
      </c>
      <c r="H51" s="480">
        <v>0</v>
      </c>
      <c r="I51" s="480">
        <v>0</v>
      </c>
      <c r="J51" s="473">
        <f>I51+'REKON-FEB '!J51</f>
        <v>0</v>
      </c>
      <c r="K51" s="569">
        <f>J51/G51*100</f>
        <v>0</v>
      </c>
      <c r="L51" s="570"/>
    </row>
    <row r="52" spans="5:13" ht="18.75" customHeight="1" x14ac:dyDescent="0.2">
      <c r="E52" s="566" t="s">
        <v>204</v>
      </c>
      <c r="F52" s="567" t="s">
        <v>226</v>
      </c>
      <c r="G52" s="480">
        <v>785886750</v>
      </c>
      <c r="H52" s="480">
        <f>H53+H54</f>
        <v>4385000</v>
      </c>
      <c r="I52" s="480">
        <f t="shared" ref="I52" si="19">I53+I54</f>
        <v>4385000</v>
      </c>
      <c r="J52" s="473">
        <f>H52+'[3]REKON-FEB '!J52</f>
        <v>4385000</v>
      </c>
      <c r="K52" s="569">
        <f t="shared" ref="K52" si="20">J52/G52*100</f>
        <v>0.55796843501942228</v>
      </c>
      <c r="L52" s="570"/>
    </row>
    <row r="53" spans="5:13" ht="18.75" customHeight="1" x14ac:dyDescent="0.2">
      <c r="E53" s="566"/>
      <c r="F53" s="590" t="s">
        <v>228</v>
      </c>
      <c r="G53" s="480"/>
      <c r="H53" s="478">
        <v>4385000</v>
      </c>
      <c r="I53" s="478">
        <f>H53</f>
        <v>4385000</v>
      </c>
      <c r="J53" s="473">
        <f>I53+'REKON-FEB '!J53</f>
        <v>4385000</v>
      </c>
      <c r="K53" s="569"/>
      <c r="L53" s="570"/>
    </row>
    <row r="54" spans="5:13" ht="18.75" customHeight="1" x14ac:dyDescent="0.2">
      <c r="E54" s="566"/>
      <c r="F54" s="590" t="s">
        <v>227</v>
      </c>
      <c r="G54" s="480"/>
      <c r="H54" s="488">
        <v>0</v>
      </c>
      <c r="I54" s="478">
        <f>H54</f>
        <v>0</v>
      </c>
      <c r="J54" s="473">
        <f>I54+'REKON-FEB '!J54</f>
        <v>0</v>
      </c>
      <c r="K54" s="569"/>
      <c r="L54" s="570"/>
    </row>
    <row r="55" spans="5:13" ht="27" customHeight="1" x14ac:dyDescent="0.2">
      <c r="E55" s="566" t="s">
        <v>206</v>
      </c>
      <c r="F55" s="591" t="s">
        <v>205</v>
      </c>
      <c r="G55" s="482">
        <f>G56+G57</f>
        <v>33451567633</v>
      </c>
      <c r="H55" s="482">
        <f>H56+H57</f>
        <v>93375749</v>
      </c>
      <c r="I55" s="482">
        <f>I56+I57</f>
        <v>93375749</v>
      </c>
      <c r="J55" s="482">
        <f>J56+J57</f>
        <v>373895901</v>
      </c>
      <c r="K55" s="592">
        <f>J55/G55*100</f>
        <v>1.1177231067376088</v>
      </c>
      <c r="L55" s="570"/>
      <c r="M55" s="546">
        <f>H55+H64</f>
        <v>120549441</v>
      </c>
    </row>
    <row r="56" spans="5:13" ht="27" customHeight="1" x14ac:dyDescent="0.2">
      <c r="E56" s="572"/>
      <c r="F56" s="581" t="s">
        <v>207</v>
      </c>
      <c r="G56" s="481">
        <v>15673511656</v>
      </c>
      <c r="H56" s="484">
        <v>366310</v>
      </c>
      <c r="I56" s="484">
        <f>H56</f>
        <v>366310</v>
      </c>
      <c r="J56" s="474">
        <f>I56+'REKON-FEB '!J56</f>
        <v>366310</v>
      </c>
      <c r="K56" s="593">
        <f t="shared" ref="K56" si="21">J56/G56*100</f>
        <v>2.3371278118121813E-3</v>
      </c>
      <c r="L56" s="570"/>
    </row>
    <row r="57" spans="5:13" ht="27" customHeight="1" x14ac:dyDescent="0.2">
      <c r="E57" s="572"/>
      <c r="F57" s="581" t="s">
        <v>208</v>
      </c>
      <c r="G57" s="481">
        <v>17778055977</v>
      </c>
      <c r="H57" s="485">
        <v>93009439</v>
      </c>
      <c r="I57" s="485">
        <f>H57</f>
        <v>93009439</v>
      </c>
      <c r="J57" s="474">
        <f>I57+'REKON-FEB '!J57</f>
        <v>373529591</v>
      </c>
      <c r="K57" s="578"/>
      <c r="L57" s="596"/>
      <c r="M57" s="546"/>
    </row>
    <row r="58" spans="5:13" ht="26.25" customHeight="1" x14ac:dyDescent="0.2">
      <c r="E58" s="566" t="s">
        <v>209</v>
      </c>
      <c r="F58" s="599" t="s">
        <v>115</v>
      </c>
      <c r="G58" s="480">
        <v>11843815804</v>
      </c>
      <c r="H58" s="480">
        <v>585402200</v>
      </c>
      <c r="I58" s="480">
        <f>H58</f>
        <v>585402200</v>
      </c>
      <c r="J58" s="473">
        <f>I58+'REKON-FEB '!J58</f>
        <v>1282956100</v>
      </c>
      <c r="K58" s="601">
        <f>J58/G58*100</f>
        <v>10.832286834169681</v>
      </c>
      <c r="L58" s="570"/>
      <c r="M58" s="546"/>
    </row>
    <row r="59" spans="5:13" ht="10.5" customHeight="1" x14ac:dyDescent="0.2">
      <c r="E59" s="572"/>
      <c r="F59" s="580"/>
      <c r="G59" s="478"/>
      <c r="H59" s="478"/>
      <c r="I59" s="478"/>
      <c r="J59" s="478"/>
      <c r="K59" s="575"/>
      <c r="L59" s="570"/>
    </row>
    <row r="60" spans="5:13" ht="18.75" customHeight="1" x14ac:dyDescent="0.2">
      <c r="E60" s="602" t="str">
        <f>E10</f>
        <v>4.1.02</v>
      </c>
      <c r="F60" s="603" t="str">
        <f>F10</f>
        <v>HASIL RETRIBUSI DAERAH</v>
      </c>
      <c r="G60" s="556">
        <f>G61</f>
        <v>538484000</v>
      </c>
      <c r="H60" s="556">
        <f>H61</f>
        <v>0</v>
      </c>
      <c r="I60" s="556">
        <f t="shared" ref="I60:J62" si="22">I61</f>
        <v>0</v>
      </c>
      <c r="J60" s="556">
        <f t="shared" si="22"/>
        <v>0</v>
      </c>
      <c r="K60" s="564">
        <f>J60/G60*100</f>
        <v>0</v>
      </c>
      <c r="L60" s="565"/>
    </row>
    <row r="61" spans="5:13" s="606" customFormat="1" ht="18.75" customHeight="1" x14ac:dyDescent="0.2">
      <c r="E61" s="572" t="s">
        <v>210</v>
      </c>
      <c r="F61" s="604" t="s">
        <v>93</v>
      </c>
      <c r="G61" s="478">
        <f>G62+G63</f>
        <v>538484000</v>
      </c>
      <c r="H61" s="481">
        <f>H62</f>
        <v>0</v>
      </c>
      <c r="I61" s="481">
        <f t="shared" si="22"/>
        <v>0</v>
      </c>
      <c r="J61" s="481">
        <f t="shared" si="22"/>
        <v>0</v>
      </c>
      <c r="K61" s="578">
        <f>J61/G61*100</f>
        <v>0</v>
      </c>
      <c r="L61" s="605"/>
    </row>
    <row r="62" spans="5:13" ht="18.75" customHeight="1" x14ac:dyDescent="0.2">
      <c r="E62" s="572" t="s">
        <v>211</v>
      </c>
      <c r="F62" s="580" t="s">
        <v>212</v>
      </c>
      <c r="G62" s="481">
        <v>538484000</v>
      </c>
      <c r="H62" s="478">
        <f>H63</f>
        <v>0</v>
      </c>
      <c r="I62" s="478">
        <f t="shared" si="22"/>
        <v>0</v>
      </c>
      <c r="J62" s="478">
        <f t="shared" si="22"/>
        <v>0</v>
      </c>
      <c r="K62" s="575">
        <f>J62/G62*100</f>
        <v>0</v>
      </c>
      <c r="L62" s="570"/>
    </row>
    <row r="63" spans="5:13" ht="21" customHeight="1" x14ac:dyDescent="0.2">
      <c r="E63" s="572"/>
      <c r="F63" s="581" t="s">
        <v>213</v>
      </c>
      <c r="G63" s="478"/>
      <c r="H63" s="481">
        <v>0</v>
      </c>
      <c r="I63" s="481">
        <f t="shared" ref="I63" si="23">H63</f>
        <v>0</v>
      </c>
      <c r="J63" s="474">
        <f>I63+'REKON-FEB '!J63</f>
        <v>0</v>
      </c>
      <c r="K63" s="575"/>
      <c r="L63" s="570"/>
    </row>
    <row r="64" spans="5:13" ht="21" customHeight="1" x14ac:dyDescent="0.2">
      <c r="E64" s="602" t="s">
        <v>214</v>
      </c>
      <c r="F64" s="603" t="str">
        <f>F11</f>
        <v>LAIN-LAIN PAD YANG SAH</v>
      </c>
      <c r="G64" s="556">
        <f>G65</f>
        <v>300000000</v>
      </c>
      <c r="H64" s="556">
        <f>H65</f>
        <v>27173692</v>
      </c>
      <c r="I64" s="556">
        <f t="shared" ref="I64:J64" si="24">I65</f>
        <v>27173692</v>
      </c>
      <c r="J64" s="556">
        <f t="shared" si="24"/>
        <v>95708644</v>
      </c>
      <c r="K64" s="564">
        <f>J64/G64*100</f>
        <v>31.902881333333333</v>
      </c>
      <c r="L64" s="565"/>
    </row>
    <row r="65" spans="5:14" ht="24" customHeight="1" x14ac:dyDescent="0.2">
      <c r="E65" s="572" t="s">
        <v>216</v>
      </c>
      <c r="F65" s="604" t="s">
        <v>217</v>
      </c>
      <c r="G65" s="478">
        <v>300000000</v>
      </c>
      <c r="H65" s="478">
        <f>H66+H67+H68</f>
        <v>27173692</v>
      </c>
      <c r="I65" s="478">
        <f>I66+I67+I68</f>
        <v>27173692</v>
      </c>
      <c r="J65" s="478">
        <f t="shared" ref="J65" si="25">J66+J67+J68</f>
        <v>95708644</v>
      </c>
      <c r="K65" s="575">
        <f>J65/G65*100</f>
        <v>31.902881333333333</v>
      </c>
      <c r="L65" s="570"/>
      <c r="M65" s="589">
        <f>SUM(M66:M67)</f>
        <v>27173692</v>
      </c>
    </row>
    <row r="66" spans="5:14" ht="24" customHeight="1" x14ac:dyDescent="0.25">
      <c r="E66" s="572" t="s">
        <v>215</v>
      </c>
      <c r="F66" s="581" t="s">
        <v>218</v>
      </c>
      <c r="G66" s="478"/>
      <c r="H66" s="478">
        <v>27173692</v>
      </c>
      <c r="I66" s="478">
        <f>H66</f>
        <v>27173692</v>
      </c>
      <c r="J66" s="474">
        <f>I66+'REKON-FEB '!J66</f>
        <v>95706733</v>
      </c>
      <c r="K66" s="575"/>
      <c r="L66" s="570"/>
      <c r="M66" s="423">
        <v>27173692</v>
      </c>
      <c r="N66" s="424"/>
    </row>
    <row r="67" spans="5:14" ht="24" customHeight="1" x14ac:dyDescent="0.25">
      <c r="E67" s="572"/>
      <c r="F67" s="581" t="s">
        <v>281</v>
      </c>
      <c r="G67" s="478"/>
      <c r="H67" s="478">
        <v>0</v>
      </c>
      <c r="I67" s="478">
        <f>H67</f>
        <v>0</v>
      </c>
      <c r="J67" s="474">
        <f>I67+'REKON-FEB '!J67</f>
        <v>1911</v>
      </c>
      <c r="K67" s="575"/>
      <c r="L67" s="570"/>
      <c r="M67" s="423">
        <f>I65-M66</f>
        <v>0</v>
      </c>
      <c r="N67" s="424"/>
    </row>
    <row r="68" spans="5:14" ht="24" customHeight="1" x14ac:dyDescent="0.25">
      <c r="E68" s="572"/>
      <c r="F68" s="581" t="s">
        <v>229</v>
      </c>
      <c r="G68" s="478"/>
      <c r="H68" s="478">
        <v>0</v>
      </c>
      <c r="I68" s="478">
        <f>H68</f>
        <v>0</v>
      </c>
      <c r="J68" s="474">
        <f>I68+'REKON-FEB '!J68</f>
        <v>0</v>
      </c>
      <c r="K68" s="575"/>
      <c r="L68" s="570"/>
      <c r="M68" s="423"/>
      <c r="N68" s="424"/>
    </row>
    <row r="69" spans="5:14" ht="10.5" customHeight="1" thickBot="1" x14ac:dyDescent="0.3">
      <c r="E69" s="607"/>
      <c r="F69" s="573"/>
      <c r="G69" s="608"/>
      <c r="H69" s="608"/>
      <c r="I69" s="608"/>
      <c r="J69" s="608"/>
      <c r="K69" s="575"/>
      <c r="L69" s="570"/>
      <c r="M69" s="424"/>
      <c r="N69" s="424"/>
    </row>
    <row r="70" spans="5:14" ht="10.5" customHeight="1" x14ac:dyDescent="0.25">
      <c r="E70" s="609"/>
      <c r="F70" s="610"/>
      <c r="G70" s="611"/>
      <c r="H70" s="611"/>
      <c r="I70" s="611"/>
      <c r="J70" s="611"/>
      <c r="K70" s="612"/>
      <c r="L70" s="612"/>
      <c r="M70" s="423"/>
      <c r="N70" s="424"/>
    </row>
    <row r="71" spans="5:14" ht="10.5" customHeight="1" x14ac:dyDescent="0.2">
      <c r="E71" s="613"/>
      <c r="F71" s="614"/>
      <c r="G71" s="615"/>
      <c r="H71" s="615"/>
      <c r="I71" s="615"/>
      <c r="J71" s="615"/>
      <c r="K71" s="616"/>
      <c r="L71" s="616"/>
    </row>
    <row r="72" spans="5:14" ht="19.5" customHeight="1" x14ac:dyDescent="0.2">
      <c r="J72" s="854" t="s">
        <v>283</v>
      </c>
      <c r="K72" s="854"/>
      <c r="L72" s="854"/>
    </row>
    <row r="73" spans="5:14" ht="12.75" customHeight="1" x14ac:dyDescent="0.2">
      <c r="E73" s="854" t="s">
        <v>120</v>
      </c>
      <c r="F73" s="854"/>
      <c r="G73" s="854" t="s">
        <v>165</v>
      </c>
      <c r="H73" s="854"/>
      <c r="I73" s="854"/>
      <c r="J73" s="855" t="s">
        <v>119</v>
      </c>
      <c r="K73" s="855"/>
      <c r="L73" s="855"/>
      <c r="M73" s="851"/>
      <c r="N73" s="851"/>
    </row>
    <row r="75" spans="5:14" ht="28.5" customHeight="1" x14ac:dyDescent="0.2"/>
    <row r="76" spans="5:14" x14ac:dyDescent="0.2">
      <c r="E76" s="852" t="str">
        <f>[1]DESEMBER!$E$73:$F$73</f>
        <v>ERNIATI,S.E,M.Si</v>
      </c>
      <c r="F76" s="852"/>
      <c r="G76" s="852" t="s">
        <v>166</v>
      </c>
      <c r="H76" s="852"/>
      <c r="I76" s="852"/>
      <c r="J76" s="852" t="s">
        <v>154</v>
      </c>
      <c r="K76" s="852"/>
      <c r="L76" s="852"/>
      <c r="M76" s="617"/>
      <c r="N76" s="618"/>
    </row>
    <row r="77" spans="5:14" x14ac:dyDescent="0.2">
      <c r="E77" s="846" t="s">
        <v>121</v>
      </c>
      <c r="F77" s="846"/>
      <c r="G77" s="846" t="s">
        <v>167</v>
      </c>
      <c r="H77" s="846"/>
      <c r="I77" s="846"/>
      <c r="J77" s="846" t="s">
        <v>155</v>
      </c>
      <c r="K77" s="846"/>
      <c r="L77" s="846"/>
      <c r="M77" s="847"/>
      <c r="N77" s="847"/>
    </row>
    <row r="78" spans="5:14" x14ac:dyDescent="0.2">
      <c r="F78" s="618"/>
      <c r="J78" s="846"/>
      <c r="K78" s="846"/>
      <c r="L78" s="846"/>
      <c r="M78" s="847"/>
      <c r="N78" s="847"/>
    </row>
    <row r="79" spans="5:14" x14ac:dyDescent="0.2">
      <c r="F79" s="618"/>
      <c r="J79" s="598"/>
      <c r="K79" s="598"/>
      <c r="L79" s="598"/>
      <c r="M79" s="619"/>
      <c r="N79" s="619"/>
    </row>
    <row r="80" spans="5:14" x14ac:dyDescent="0.2">
      <c r="F80" s="598"/>
      <c r="G80" s="846"/>
      <c r="H80" s="846"/>
      <c r="I80" s="846"/>
      <c r="J80" s="846"/>
      <c r="K80" s="846"/>
      <c r="M80" s="846"/>
      <c r="N80" s="846"/>
    </row>
    <row r="81" spans="5:14" x14ac:dyDescent="0.2">
      <c r="F81" s="620" t="s">
        <v>122</v>
      </c>
      <c r="G81" s="621" t="s">
        <v>123</v>
      </c>
      <c r="H81" s="598"/>
      <c r="I81" s="598"/>
      <c r="J81" s="598"/>
      <c r="K81" s="598"/>
      <c r="M81" s="598"/>
      <c r="N81" s="598"/>
    </row>
    <row r="82" spans="5:14" x14ac:dyDescent="0.2">
      <c r="G82" s="598"/>
      <c r="H82" s="598"/>
      <c r="I82" s="598"/>
      <c r="J82" s="598"/>
      <c r="K82" s="598"/>
      <c r="M82" s="598"/>
      <c r="N82" s="598"/>
    </row>
    <row r="83" spans="5:14" x14ac:dyDescent="0.2">
      <c r="F83" s="622" t="s">
        <v>152</v>
      </c>
      <c r="G83" s="619" t="s">
        <v>124</v>
      </c>
      <c r="H83" s="598"/>
      <c r="I83" s="598"/>
      <c r="J83" s="598"/>
      <c r="K83" s="598"/>
      <c r="M83" s="598"/>
      <c r="N83" s="598"/>
    </row>
    <row r="84" spans="5:14" x14ac:dyDescent="0.2">
      <c r="F84" s="622"/>
      <c r="G84" s="618"/>
      <c r="H84" s="598"/>
      <c r="I84" s="598"/>
      <c r="J84" s="598"/>
      <c r="K84" s="598"/>
      <c r="M84" s="598"/>
      <c r="N84" s="598"/>
    </row>
    <row r="85" spans="5:14" x14ac:dyDescent="0.2">
      <c r="F85" s="622" t="s">
        <v>153</v>
      </c>
      <c r="G85" s="619" t="s">
        <v>124</v>
      </c>
      <c r="H85" s="598"/>
      <c r="I85" s="598"/>
      <c r="J85" s="598"/>
      <c r="K85" s="598"/>
      <c r="M85" s="598"/>
      <c r="N85" s="598"/>
    </row>
    <row r="86" spans="5:14" x14ac:dyDescent="0.2">
      <c r="G86" s="619"/>
      <c r="H86" s="598"/>
      <c r="I86" s="598"/>
      <c r="J86" s="598"/>
      <c r="K86" s="598"/>
      <c r="M86" s="598"/>
      <c r="N86" s="598"/>
    </row>
    <row r="87" spans="5:14" x14ac:dyDescent="0.2">
      <c r="H87" s="598"/>
      <c r="I87" s="598"/>
      <c r="J87" s="598"/>
      <c r="K87" s="598"/>
      <c r="M87" s="598"/>
      <c r="N87" s="598"/>
    </row>
    <row r="88" spans="5:14" x14ac:dyDescent="0.2">
      <c r="G88" s="619"/>
    </row>
    <row r="89" spans="5:14" x14ac:dyDescent="0.2">
      <c r="I89" s="535" t="s">
        <v>145</v>
      </c>
    </row>
    <row r="92" spans="5:14" x14ac:dyDescent="0.2">
      <c r="E92" s="848"/>
      <c r="F92" s="848"/>
      <c r="G92" s="848"/>
      <c r="H92" s="848"/>
      <c r="I92" s="848"/>
      <c r="J92" s="848"/>
      <c r="K92" s="848"/>
      <c r="L92" s="848"/>
    </row>
    <row r="93" spans="5:14" x14ac:dyDescent="0.2">
      <c r="E93" s="848"/>
      <c r="F93" s="848"/>
      <c r="G93" s="848"/>
      <c r="H93" s="848"/>
      <c r="I93" s="848"/>
      <c r="J93" s="848"/>
      <c r="K93" s="848"/>
      <c r="L93" s="848"/>
    </row>
    <row r="94" spans="5:14" x14ac:dyDescent="0.2">
      <c r="E94" s="848"/>
      <c r="F94" s="848"/>
      <c r="G94" s="848"/>
      <c r="H94" s="848"/>
      <c r="I94" s="848"/>
      <c r="J94" s="848"/>
      <c r="K94" s="848"/>
      <c r="L94" s="848"/>
    </row>
    <row r="95" spans="5:14" x14ac:dyDescent="0.2">
      <c r="E95" s="623"/>
      <c r="F95" s="623"/>
      <c r="G95" s="623"/>
      <c r="H95" s="623"/>
      <c r="I95" s="623"/>
      <c r="J95" s="623"/>
      <c r="K95" s="623"/>
      <c r="L95" s="623"/>
      <c r="M95" s="623"/>
    </row>
    <row r="96" spans="5:14" x14ac:dyDescent="0.2">
      <c r="E96" s="624"/>
      <c r="F96" s="625"/>
      <c r="G96" s="625"/>
      <c r="H96" s="625"/>
      <c r="I96" s="625"/>
      <c r="J96" s="625"/>
      <c r="K96" s="625"/>
      <c r="L96" s="625"/>
      <c r="M96" s="623"/>
    </row>
    <row r="97" spans="5:13" ht="17.25" customHeight="1" x14ac:dyDescent="0.2">
      <c r="E97" s="626"/>
      <c r="F97" s="627"/>
      <c r="G97" s="628"/>
      <c r="H97" s="628"/>
      <c r="I97" s="628"/>
      <c r="J97" s="628"/>
      <c r="K97" s="629"/>
      <c r="L97" s="629"/>
      <c r="M97" s="623"/>
    </row>
    <row r="98" spans="5:13" ht="17.25" customHeight="1" x14ac:dyDescent="0.2">
      <c r="E98" s="630"/>
      <c r="F98" s="631"/>
      <c r="G98" s="632"/>
      <c r="H98" s="632"/>
      <c r="I98" s="632"/>
      <c r="J98" s="632"/>
      <c r="K98" s="633"/>
      <c r="L98" s="633"/>
      <c r="M98" s="623"/>
    </row>
    <row r="99" spans="5:13" ht="22.5" customHeight="1" x14ac:dyDescent="0.2">
      <c r="E99" s="630"/>
      <c r="F99" s="631"/>
      <c r="G99" s="632"/>
      <c r="H99" s="632"/>
      <c r="I99" s="632"/>
      <c r="J99" s="632"/>
      <c r="K99" s="633"/>
      <c r="L99" s="633"/>
      <c r="M99" s="623"/>
    </row>
    <row r="100" spans="5:13" ht="22.5" customHeight="1" x14ac:dyDescent="0.2">
      <c r="E100" s="630"/>
      <c r="F100" s="631"/>
      <c r="G100" s="632"/>
      <c r="H100" s="632"/>
      <c r="I100" s="632"/>
      <c r="J100" s="632"/>
      <c r="K100" s="633"/>
      <c r="L100" s="633"/>
      <c r="M100" s="623"/>
    </row>
    <row r="101" spans="5:13" ht="14.25" customHeight="1" x14ac:dyDescent="0.2">
      <c r="E101" s="634"/>
      <c r="F101" s="635"/>
      <c r="G101" s="636"/>
      <c r="H101" s="636"/>
      <c r="I101" s="636"/>
      <c r="J101" s="636"/>
      <c r="K101" s="637"/>
      <c r="L101" s="637"/>
      <c r="M101" s="623"/>
    </row>
    <row r="102" spans="5:13" ht="16.5" customHeight="1" x14ac:dyDescent="0.2">
      <c r="E102" s="634"/>
      <c r="F102" s="635"/>
      <c r="G102" s="636"/>
      <c r="H102" s="636"/>
      <c r="I102" s="636"/>
      <c r="J102" s="636"/>
      <c r="K102" s="637"/>
      <c r="L102" s="637"/>
      <c r="M102" s="623"/>
    </row>
    <row r="103" spans="5:13" ht="16.5" customHeight="1" x14ac:dyDescent="0.2">
      <c r="E103" s="634"/>
      <c r="F103" s="638"/>
      <c r="G103" s="639"/>
      <c r="H103" s="639"/>
      <c r="I103" s="639"/>
      <c r="J103" s="639"/>
      <c r="K103" s="640"/>
      <c r="L103" s="640"/>
      <c r="M103" s="623"/>
    </row>
    <row r="104" spans="5:13" ht="23.25" customHeight="1" x14ac:dyDescent="0.2">
      <c r="E104" s="634"/>
      <c r="F104" s="641"/>
      <c r="G104" s="639"/>
      <c r="H104" s="639"/>
      <c r="I104" s="639"/>
      <c r="J104" s="639"/>
      <c r="K104" s="640"/>
      <c r="L104" s="640"/>
      <c r="M104" s="623"/>
    </row>
    <row r="105" spans="5:13" ht="19.5" customHeight="1" x14ac:dyDescent="0.2">
      <c r="E105" s="634"/>
      <c r="F105" s="638"/>
      <c r="G105" s="639"/>
      <c r="H105" s="639"/>
      <c r="I105" s="639"/>
      <c r="J105" s="639"/>
      <c r="K105" s="640"/>
      <c r="L105" s="640"/>
      <c r="M105" s="623"/>
    </row>
    <row r="106" spans="5:13" ht="18.75" customHeight="1" x14ac:dyDescent="0.2">
      <c r="E106" s="634"/>
      <c r="F106" s="638"/>
      <c r="G106" s="639"/>
      <c r="H106" s="639"/>
      <c r="I106" s="639"/>
      <c r="J106" s="639"/>
      <c r="K106" s="640"/>
      <c r="L106" s="640"/>
      <c r="M106" s="623"/>
    </row>
    <row r="107" spans="5:13" ht="19.5" customHeight="1" x14ac:dyDescent="0.2">
      <c r="E107" s="634"/>
      <c r="F107" s="638"/>
      <c r="G107" s="639"/>
      <c r="H107" s="639"/>
      <c r="I107" s="639"/>
      <c r="J107" s="639"/>
      <c r="K107" s="640"/>
      <c r="L107" s="640"/>
      <c r="M107" s="623"/>
    </row>
    <row r="108" spans="5:13" ht="19.5" customHeight="1" x14ac:dyDescent="0.2">
      <c r="E108" s="634"/>
      <c r="F108" s="638"/>
      <c r="G108" s="639"/>
      <c r="H108" s="639"/>
      <c r="I108" s="639"/>
      <c r="J108" s="639"/>
      <c r="K108" s="640"/>
      <c r="L108" s="640"/>
      <c r="M108" s="623"/>
    </row>
    <row r="109" spans="5:13" ht="19.5" customHeight="1" x14ac:dyDescent="0.2">
      <c r="E109" s="634"/>
      <c r="F109" s="638"/>
      <c r="G109" s="639"/>
      <c r="H109" s="639"/>
      <c r="I109" s="639"/>
      <c r="J109" s="639"/>
      <c r="K109" s="640"/>
      <c r="L109" s="640"/>
      <c r="M109" s="623"/>
    </row>
    <row r="110" spans="5:13" ht="19.5" customHeight="1" x14ac:dyDescent="0.2">
      <c r="E110" s="634"/>
      <c r="F110" s="638"/>
      <c r="G110" s="639"/>
      <c r="H110" s="639"/>
      <c r="I110" s="639"/>
      <c r="J110" s="639"/>
      <c r="K110" s="640"/>
      <c r="L110" s="640"/>
      <c r="M110" s="623"/>
    </row>
    <row r="111" spans="5:13" ht="19.5" customHeight="1" x14ac:dyDescent="0.2">
      <c r="E111" s="634"/>
      <c r="F111" s="638"/>
      <c r="G111" s="639"/>
      <c r="H111" s="639"/>
      <c r="I111" s="639"/>
      <c r="J111" s="639"/>
      <c r="K111" s="640"/>
      <c r="L111" s="640"/>
      <c r="M111" s="623"/>
    </row>
    <row r="112" spans="5:13" ht="19.5" customHeight="1" x14ac:dyDescent="0.2">
      <c r="E112" s="634"/>
      <c r="F112" s="638"/>
      <c r="G112" s="639"/>
      <c r="H112" s="639"/>
      <c r="I112" s="639"/>
      <c r="J112" s="639"/>
      <c r="K112" s="640"/>
      <c r="L112" s="640"/>
      <c r="M112" s="623"/>
    </row>
    <row r="113" spans="5:13" ht="19.5" customHeight="1" x14ac:dyDescent="0.2">
      <c r="E113" s="634"/>
      <c r="F113" s="638"/>
      <c r="G113" s="639"/>
      <c r="H113" s="639"/>
      <c r="I113" s="639"/>
      <c r="J113" s="639"/>
      <c r="K113" s="640"/>
      <c r="L113" s="640"/>
      <c r="M113" s="623"/>
    </row>
    <row r="114" spans="5:13" ht="19.5" customHeight="1" x14ac:dyDescent="0.2">
      <c r="E114" s="634"/>
      <c r="F114" s="642"/>
      <c r="G114" s="639"/>
      <c r="H114" s="639"/>
      <c r="I114" s="639"/>
      <c r="J114" s="639"/>
      <c r="K114" s="640"/>
      <c r="L114" s="640"/>
      <c r="M114" s="623"/>
    </row>
    <row r="115" spans="5:13" ht="16.5" customHeight="1" x14ac:dyDescent="0.2">
      <c r="E115" s="634"/>
      <c r="F115" s="642"/>
      <c r="G115" s="639"/>
      <c r="H115" s="639"/>
      <c r="I115" s="639"/>
      <c r="J115" s="639"/>
      <c r="K115" s="640"/>
      <c r="L115" s="640"/>
      <c r="M115" s="623"/>
    </row>
    <row r="116" spans="5:13" ht="15" customHeight="1" x14ac:dyDescent="0.2">
      <c r="E116" s="634"/>
      <c r="F116" s="638"/>
      <c r="G116" s="639"/>
      <c r="H116" s="639"/>
      <c r="I116" s="639"/>
      <c r="J116" s="639"/>
      <c r="K116" s="640"/>
      <c r="L116" s="640"/>
      <c r="M116" s="623"/>
    </row>
    <row r="117" spans="5:13" ht="19.5" customHeight="1" x14ac:dyDescent="0.2">
      <c r="E117" s="634"/>
      <c r="F117" s="638"/>
      <c r="G117" s="639"/>
      <c r="H117" s="639"/>
      <c r="I117" s="639"/>
      <c r="J117" s="639"/>
      <c r="K117" s="640"/>
      <c r="L117" s="640"/>
      <c r="M117" s="623"/>
    </row>
    <row r="118" spans="5:13" ht="19.5" customHeight="1" x14ac:dyDescent="0.2">
      <c r="E118" s="634"/>
      <c r="F118" s="638"/>
      <c r="G118" s="639"/>
      <c r="H118" s="639"/>
      <c r="I118" s="639"/>
      <c r="J118" s="639"/>
      <c r="K118" s="640"/>
      <c r="L118" s="640"/>
      <c r="M118" s="623"/>
    </row>
    <row r="119" spans="5:13" ht="19.5" customHeight="1" x14ac:dyDescent="0.2">
      <c r="E119" s="634"/>
      <c r="F119" s="638"/>
      <c r="G119" s="639"/>
      <c r="H119" s="639"/>
      <c r="I119" s="639"/>
      <c r="J119" s="639"/>
      <c r="K119" s="640"/>
      <c r="L119" s="640"/>
      <c r="M119" s="623"/>
    </row>
    <row r="120" spans="5:13" ht="19.5" customHeight="1" x14ac:dyDescent="0.2">
      <c r="E120" s="634"/>
      <c r="F120" s="638"/>
      <c r="G120" s="639"/>
      <c r="H120" s="639"/>
      <c r="I120" s="639"/>
      <c r="J120" s="639"/>
      <c r="K120" s="640"/>
      <c r="L120" s="640"/>
      <c r="M120" s="623"/>
    </row>
    <row r="121" spans="5:13" ht="26.25" customHeight="1" x14ac:dyDescent="0.2">
      <c r="E121" s="634"/>
      <c r="F121" s="641"/>
      <c r="G121" s="639"/>
      <c r="H121" s="639"/>
      <c r="I121" s="639"/>
      <c r="J121" s="639"/>
      <c r="K121" s="640"/>
      <c r="L121" s="640"/>
      <c r="M121" s="623"/>
    </row>
    <row r="122" spans="5:13" ht="26.25" customHeight="1" x14ac:dyDescent="0.2">
      <c r="E122" s="634"/>
      <c r="F122" s="641"/>
      <c r="G122" s="639"/>
      <c r="H122" s="639"/>
      <c r="I122" s="639"/>
      <c r="J122" s="639"/>
      <c r="K122" s="640"/>
      <c r="L122" s="640"/>
      <c r="M122" s="623"/>
    </row>
    <row r="123" spans="5:13" ht="27" customHeight="1" x14ac:dyDescent="0.2">
      <c r="E123" s="634"/>
      <c r="F123" s="635"/>
      <c r="G123" s="636"/>
      <c r="H123" s="636"/>
      <c r="I123" s="636"/>
      <c r="J123" s="636"/>
      <c r="K123" s="637"/>
      <c r="L123" s="637"/>
      <c r="M123" s="623"/>
    </row>
    <row r="124" spans="5:13" ht="19.5" customHeight="1" x14ac:dyDescent="0.2">
      <c r="E124" s="643"/>
      <c r="F124" s="644"/>
      <c r="G124" s="645"/>
      <c r="H124" s="645"/>
      <c r="I124" s="645"/>
      <c r="J124" s="645"/>
      <c r="K124" s="646"/>
      <c r="L124" s="646"/>
      <c r="M124" s="623"/>
    </row>
    <row r="125" spans="5:13" ht="19.5" customHeight="1" x14ac:dyDescent="0.2">
      <c r="E125" s="634"/>
      <c r="F125" s="642"/>
      <c r="G125" s="639"/>
      <c r="H125" s="639"/>
      <c r="I125" s="639"/>
      <c r="J125" s="639"/>
      <c r="K125" s="640"/>
      <c r="L125" s="640"/>
      <c r="M125" s="623"/>
    </row>
    <row r="126" spans="5:13" ht="19.5" customHeight="1" x14ac:dyDescent="0.2">
      <c r="E126" s="634"/>
      <c r="F126" s="642"/>
      <c r="G126" s="639"/>
      <c r="H126" s="639"/>
      <c r="I126" s="639"/>
      <c r="J126" s="639"/>
      <c r="K126" s="640"/>
      <c r="L126" s="640"/>
      <c r="M126" s="623"/>
    </row>
    <row r="127" spans="5:13" ht="19.5" customHeight="1" x14ac:dyDescent="0.2">
      <c r="E127" s="634"/>
      <c r="F127" s="642"/>
      <c r="G127" s="639"/>
      <c r="H127" s="639"/>
      <c r="I127" s="639"/>
      <c r="J127" s="639"/>
      <c r="K127" s="640"/>
      <c r="L127" s="640"/>
      <c r="M127" s="623"/>
    </row>
    <row r="128" spans="5:13" ht="19.5" customHeight="1" x14ac:dyDescent="0.2">
      <c r="E128" s="634"/>
      <c r="F128" s="642"/>
      <c r="G128" s="639"/>
      <c r="H128" s="639"/>
      <c r="I128" s="639"/>
      <c r="J128" s="639"/>
      <c r="K128" s="640"/>
      <c r="L128" s="640"/>
      <c r="M128" s="623"/>
    </row>
    <row r="129" spans="5:13" ht="19.5" customHeight="1" x14ac:dyDescent="0.2">
      <c r="E129" s="634"/>
      <c r="F129" s="642"/>
      <c r="G129" s="639"/>
      <c r="H129" s="639"/>
      <c r="I129" s="639"/>
      <c r="J129" s="639"/>
      <c r="K129" s="640"/>
      <c r="L129" s="640"/>
      <c r="M129" s="623"/>
    </row>
    <row r="130" spans="5:13" ht="19.5" customHeight="1" x14ac:dyDescent="0.2">
      <c r="E130" s="634"/>
      <c r="F130" s="642"/>
      <c r="G130" s="639"/>
      <c r="H130" s="639"/>
      <c r="I130" s="639"/>
      <c r="J130" s="639"/>
      <c r="K130" s="640"/>
      <c r="L130" s="640"/>
      <c r="M130" s="623"/>
    </row>
    <row r="131" spans="5:13" ht="19.5" customHeight="1" x14ac:dyDescent="0.2">
      <c r="E131" s="643"/>
      <c r="F131" s="644"/>
      <c r="G131" s="645"/>
      <c r="H131" s="645"/>
      <c r="I131" s="645"/>
      <c r="J131" s="645"/>
      <c r="K131" s="646"/>
      <c r="L131" s="646"/>
      <c r="M131" s="623"/>
    </row>
    <row r="132" spans="5:13" ht="19.5" customHeight="1" x14ac:dyDescent="0.2">
      <c r="E132" s="634"/>
      <c r="F132" s="642"/>
      <c r="G132" s="639"/>
      <c r="H132" s="639"/>
      <c r="I132" s="639"/>
      <c r="J132" s="639"/>
      <c r="K132" s="640"/>
      <c r="L132" s="640"/>
      <c r="M132" s="623"/>
    </row>
    <row r="133" spans="5:13" ht="19.5" customHeight="1" x14ac:dyDescent="0.2">
      <c r="E133" s="634"/>
      <c r="F133" s="635"/>
      <c r="G133" s="636"/>
      <c r="H133" s="636"/>
      <c r="I133" s="636"/>
      <c r="J133" s="636"/>
      <c r="K133" s="637"/>
      <c r="L133" s="637"/>
      <c r="M133" s="623"/>
    </row>
    <row r="134" spans="5:13" ht="19.5" customHeight="1" x14ac:dyDescent="0.2">
      <c r="E134" s="634"/>
      <c r="F134" s="638"/>
      <c r="G134" s="639"/>
      <c r="H134" s="647"/>
      <c r="I134" s="647"/>
      <c r="J134" s="647"/>
      <c r="K134" s="640"/>
      <c r="L134" s="640"/>
      <c r="M134" s="623"/>
    </row>
    <row r="135" spans="5:13" ht="19.5" customHeight="1" x14ac:dyDescent="0.2">
      <c r="E135" s="634"/>
      <c r="F135" s="638"/>
      <c r="G135" s="639"/>
      <c r="H135" s="648"/>
      <c r="I135" s="648"/>
      <c r="J135" s="648"/>
      <c r="K135" s="640"/>
      <c r="L135" s="640"/>
      <c r="M135" s="623"/>
    </row>
    <row r="136" spans="5:13" ht="18.75" customHeight="1" x14ac:dyDescent="0.2">
      <c r="E136" s="634"/>
      <c r="F136" s="638"/>
      <c r="G136" s="639"/>
      <c r="H136" s="639"/>
      <c r="I136" s="639"/>
      <c r="J136" s="639"/>
      <c r="K136" s="640"/>
      <c r="L136" s="640"/>
      <c r="M136" s="623"/>
    </row>
    <row r="137" spans="5:13" x14ac:dyDescent="0.2">
      <c r="E137" s="623"/>
      <c r="F137" s="623"/>
      <c r="G137" s="623"/>
      <c r="H137" s="623"/>
      <c r="I137" s="623"/>
      <c r="J137" s="623"/>
      <c r="K137" s="623"/>
      <c r="L137" s="623"/>
      <c r="M137" s="623"/>
    </row>
    <row r="138" spans="5:13" ht="12.75" customHeight="1" x14ac:dyDescent="0.2">
      <c r="E138" s="623"/>
      <c r="F138" s="623"/>
      <c r="G138" s="623"/>
      <c r="H138" s="623"/>
      <c r="I138" s="623"/>
      <c r="J138" s="849"/>
      <c r="K138" s="849"/>
      <c r="L138" s="849"/>
      <c r="M138" s="623"/>
    </row>
    <row r="139" spans="5:13" ht="12.75" customHeight="1" x14ac:dyDescent="0.2">
      <c r="E139" s="623"/>
      <c r="F139" s="649"/>
      <c r="G139" s="849"/>
      <c r="H139" s="849"/>
      <c r="I139" s="849"/>
      <c r="J139" s="850"/>
      <c r="K139" s="850"/>
      <c r="L139" s="850"/>
      <c r="M139" s="623"/>
    </row>
    <row r="140" spans="5:13" x14ac:dyDescent="0.2">
      <c r="E140" s="623"/>
      <c r="F140" s="623"/>
      <c r="G140" s="623"/>
      <c r="H140" s="623"/>
      <c r="I140" s="623"/>
      <c r="J140" s="623"/>
      <c r="K140" s="623"/>
      <c r="L140" s="623"/>
      <c r="M140" s="623"/>
    </row>
    <row r="141" spans="5:13" x14ac:dyDescent="0.2">
      <c r="E141" s="623"/>
      <c r="F141" s="623"/>
      <c r="G141" s="623"/>
      <c r="H141" s="623"/>
      <c r="I141" s="623"/>
      <c r="J141" s="623"/>
      <c r="K141" s="623"/>
      <c r="L141" s="623"/>
      <c r="M141" s="623"/>
    </row>
    <row r="142" spans="5:13" x14ac:dyDescent="0.2">
      <c r="E142" s="623"/>
      <c r="F142" s="623"/>
      <c r="G142" s="623"/>
      <c r="H142" s="623"/>
      <c r="I142" s="623"/>
      <c r="J142" s="623"/>
      <c r="K142" s="623"/>
      <c r="L142" s="623"/>
      <c r="M142" s="623"/>
    </row>
    <row r="143" spans="5:13" x14ac:dyDescent="0.2">
      <c r="E143" s="623"/>
      <c r="F143" s="650"/>
      <c r="G143" s="651"/>
      <c r="H143" s="651"/>
      <c r="I143" s="650"/>
      <c r="J143" s="845"/>
      <c r="K143" s="845"/>
      <c r="L143" s="845"/>
      <c r="M143" s="623"/>
    </row>
    <row r="144" spans="5:13" x14ac:dyDescent="0.2">
      <c r="E144" s="623"/>
      <c r="F144" s="652"/>
      <c r="G144" s="623"/>
      <c r="H144" s="623"/>
      <c r="I144" s="623"/>
      <c r="J144" s="844"/>
      <c r="K144" s="844"/>
      <c r="L144" s="844"/>
      <c r="M144" s="623"/>
    </row>
    <row r="145" spans="5:13" x14ac:dyDescent="0.2">
      <c r="E145" s="623"/>
      <c r="F145" s="650"/>
      <c r="G145" s="623"/>
      <c r="H145" s="623"/>
      <c r="I145" s="623"/>
      <c r="J145" s="844"/>
      <c r="K145" s="844"/>
      <c r="L145" s="844"/>
      <c r="M145" s="623"/>
    </row>
    <row r="146" spans="5:13" x14ac:dyDescent="0.2">
      <c r="E146" s="623"/>
      <c r="F146" s="652"/>
      <c r="G146" s="844"/>
      <c r="H146" s="844"/>
      <c r="I146" s="844"/>
      <c r="J146" s="844"/>
      <c r="K146" s="844"/>
      <c r="L146" s="623"/>
      <c r="M146" s="623"/>
    </row>
    <row r="147" spans="5:13" x14ac:dyDescent="0.2">
      <c r="E147" s="623"/>
      <c r="F147" s="623"/>
      <c r="G147" s="844"/>
      <c r="H147" s="844"/>
      <c r="I147" s="844"/>
      <c r="J147" s="844"/>
      <c r="K147" s="844"/>
      <c r="L147" s="623"/>
      <c r="M147" s="623"/>
    </row>
    <row r="148" spans="5:13" x14ac:dyDescent="0.2">
      <c r="E148" s="623"/>
      <c r="F148" s="653"/>
      <c r="G148" s="650"/>
      <c r="H148" s="652"/>
      <c r="I148" s="652"/>
      <c r="J148" s="652"/>
      <c r="K148" s="652"/>
      <c r="L148" s="623"/>
      <c r="M148" s="623"/>
    </row>
    <row r="149" spans="5:13" x14ac:dyDescent="0.2">
      <c r="E149" s="623"/>
      <c r="F149" s="623"/>
      <c r="G149" s="652"/>
      <c r="H149" s="652"/>
      <c r="I149" s="652"/>
      <c r="J149" s="652"/>
      <c r="K149" s="652"/>
      <c r="L149" s="623"/>
      <c r="M149" s="623"/>
    </row>
    <row r="150" spans="5:13" x14ac:dyDescent="0.2">
      <c r="E150" s="623"/>
      <c r="F150" s="623"/>
      <c r="G150" s="654"/>
      <c r="H150" s="652"/>
      <c r="I150" s="652"/>
      <c r="J150" s="652"/>
      <c r="K150" s="652"/>
      <c r="L150" s="623"/>
      <c r="M150" s="623"/>
    </row>
    <row r="151" spans="5:13" x14ac:dyDescent="0.2">
      <c r="E151" s="623"/>
      <c r="F151" s="623"/>
      <c r="G151" s="650"/>
      <c r="H151" s="652"/>
      <c r="I151" s="652"/>
      <c r="J151" s="652"/>
      <c r="K151" s="652"/>
      <c r="L151" s="623"/>
      <c r="M151" s="623"/>
    </row>
    <row r="152" spans="5:13" x14ac:dyDescent="0.2">
      <c r="E152" s="623"/>
      <c r="F152" s="623"/>
      <c r="G152" s="654"/>
      <c r="H152" s="652"/>
      <c r="I152" s="652"/>
      <c r="J152" s="652"/>
      <c r="K152" s="652"/>
      <c r="L152" s="623"/>
      <c r="M152" s="623"/>
    </row>
    <row r="153" spans="5:13" x14ac:dyDescent="0.2">
      <c r="E153" s="623"/>
      <c r="F153" s="623"/>
      <c r="G153" s="654"/>
      <c r="H153" s="652"/>
      <c r="I153" s="652"/>
      <c r="J153" s="652"/>
      <c r="K153" s="652"/>
      <c r="L153" s="623"/>
      <c r="M153" s="623"/>
    </row>
    <row r="154" spans="5:13" x14ac:dyDescent="0.2">
      <c r="E154" s="623"/>
      <c r="F154" s="623"/>
      <c r="G154" s="623"/>
      <c r="H154" s="652"/>
      <c r="I154" s="652"/>
      <c r="J154" s="652"/>
      <c r="K154" s="652"/>
      <c r="L154" s="623"/>
      <c r="M154" s="623"/>
    </row>
    <row r="155" spans="5:13" x14ac:dyDescent="0.2">
      <c r="E155" s="623"/>
      <c r="F155" s="623"/>
      <c r="G155" s="654"/>
      <c r="H155" s="623"/>
      <c r="I155" s="623"/>
      <c r="J155" s="623"/>
      <c r="K155" s="623"/>
      <c r="L155" s="623"/>
      <c r="M155" s="623"/>
    </row>
    <row r="156" spans="5:13" x14ac:dyDescent="0.2">
      <c r="E156" s="623"/>
      <c r="F156" s="623"/>
      <c r="G156" s="623"/>
      <c r="H156" s="623"/>
      <c r="I156" s="623"/>
      <c r="J156" s="623"/>
      <c r="K156" s="623"/>
      <c r="L156" s="623"/>
      <c r="M156" s="623"/>
    </row>
    <row r="157" spans="5:13" x14ac:dyDescent="0.2">
      <c r="E157" s="623"/>
      <c r="F157" s="623"/>
      <c r="G157" s="623"/>
      <c r="H157" s="623"/>
      <c r="I157" s="623"/>
      <c r="J157" s="623"/>
      <c r="K157" s="623"/>
      <c r="L157" s="623"/>
      <c r="M157" s="623"/>
    </row>
    <row r="158" spans="5:13" x14ac:dyDescent="0.2">
      <c r="E158" s="623"/>
      <c r="F158" s="623"/>
      <c r="G158" s="623"/>
      <c r="H158" s="623"/>
      <c r="I158" s="623"/>
      <c r="J158" s="623"/>
      <c r="K158" s="623"/>
      <c r="L158" s="623"/>
      <c r="M158" s="623"/>
    </row>
    <row r="159" spans="5:13" x14ac:dyDescent="0.2">
      <c r="E159" s="623"/>
      <c r="F159" s="623"/>
      <c r="G159" s="623"/>
      <c r="H159" s="623"/>
      <c r="I159" s="623"/>
      <c r="J159" s="623"/>
      <c r="K159" s="623"/>
      <c r="L159" s="623"/>
      <c r="M159" s="623"/>
    </row>
    <row r="160" spans="5:13" x14ac:dyDescent="0.2">
      <c r="E160" s="623"/>
      <c r="F160" s="623"/>
      <c r="G160" s="623"/>
      <c r="H160" s="623"/>
      <c r="I160" s="623"/>
      <c r="J160" s="623"/>
      <c r="K160" s="623"/>
      <c r="L160" s="623"/>
      <c r="M160" s="623"/>
    </row>
    <row r="161" spans="5:13" x14ac:dyDescent="0.2">
      <c r="E161" s="623"/>
      <c r="F161" s="623"/>
      <c r="G161" s="623"/>
      <c r="H161" s="623"/>
      <c r="I161" s="623"/>
      <c r="J161" s="623"/>
      <c r="K161" s="623"/>
      <c r="L161" s="623"/>
      <c r="M161" s="623"/>
    </row>
    <row r="162" spans="5:13" x14ac:dyDescent="0.2">
      <c r="E162" s="623"/>
      <c r="F162" s="623"/>
      <c r="G162" s="623"/>
      <c r="H162" s="623"/>
      <c r="I162" s="623"/>
      <c r="J162" s="623"/>
      <c r="K162" s="623"/>
      <c r="L162" s="623"/>
      <c r="M162" s="623"/>
    </row>
    <row r="163" spans="5:13" x14ac:dyDescent="0.2">
      <c r="E163" s="623"/>
      <c r="F163" s="623"/>
      <c r="G163" s="623"/>
      <c r="H163" s="623"/>
      <c r="I163" s="623"/>
      <c r="J163" s="623"/>
      <c r="K163" s="623"/>
      <c r="L163" s="623"/>
      <c r="M163" s="623"/>
    </row>
    <row r="164" spans="5:13" ht="21" customHeight="1" x14ac:dyDescent="0.2">
      <c r="E164" s="623"/>
      <c r="F164" s="623"/>
      <c r="G164" s="623"/>
      <c r="H164" s="623"/>
      <c r="I164" s="623"/>
      <c r="J164" s="623"/>
      <c r="K164" s="623"/>
      <c r="L164" s="623"/>
      <c r="M164" s="623"/>
    </row>
    <row r="165" spans="5:13" ht="21" customHeight="1" x14ac:dyDescent="0.2">
      <c r="E165" s="623"/>
      <c r="F165" s="623"/>
      <c r="G165" s="623"/>
      <c r="H165" s="623"/>
      <c r="I165" s="623"/>
      <c r="J165" s="623"/>
      <c r="K165" s="623"/>
      <c r="L165" s="623"/>
      <c r="M165" s="623"/>
    </row>
    <row r="166" spans="5:13" ht="21" customHeight="1" x14ac:dyDescent="0.2">
      <c r="E166" s="623"/>
      <c r="F166" s="623"/>
      <c r="G166" s="623"/>
      <c r="H166" s="623"/>
      <c r="I166" s="623"/>
      <c r="J166" s="623"/>
      <c r="K166" s="623"/>
      <c r="L166" s="623"/>
      <c r="M166" s="623"/>
    </row>
    <row r="167" spans="5:13" ht="21" customHeight="1" x14ac:dyDescent="0.2">
      <c r="E167" s="623"/>
      <c r="F167" s="623"/>
      <c r="G167" s="623"/>
      <c r="H167" s="623"/>
      <c r="I167" s="623"/>
      <c r="J167" s="623"/>
      <c r="K167" s="623"/>
      <c r="L167" s="623"/>
      <c r="M167" s="623"/>
    </row>
    <row r="168" spans="5:13" x14ac:dyDescent="0.2">
      <c r="E168" s="623"/>
      <c r="F168" s="623"/>
      <c r="G168" s="623"/>
      <c r="H168" s="623"/>
      <c r="I168" s="623"/>
      <c r="J168" s="623"/>
      <c r="K168" s="623"/>
      <c r="L168" s="623"/>
      <c r="M168" s="623"/>
    </row>
    <row r="169" spans="5:13" ht="20.25" customHeight="1" x14ac:dyDescent="0.2">
      <c r="E169" s="623"/>
      <c r="F169" s="623"/>
      <c r="G169" s="623"/>
      <c r="H169" s="623"/>
      <c r="I169" s="623"/>
      <c r="J169" s="623"/>
      <c r="K169" s="623"/>
      <c r="L169" s="623"/>
      <c r="M169" s="623"/>
    </row>
    <row r="170" spans="5:13" ht="20.25" customHeight="1" x14ac:dyDescent="0.2">
      <c r="E170" s="623"/>
      <c r="F170" s="623"/>
      <c r="G170" s="623"/>
      <c r="H170" s="623"/>
      <c r="I170" s="623"/>
      <c r="J170" s="623"/>
      <c r="K170" s="623"/>
      <c r="L170" s="623"/>
      <c r="M170" s="623"/>
    </row>
    <row r="171" spans="5:13" ht="24" customHeight="1" x14ac:dyDescent="0.2">
      <c r="E171" s="623"/>
      <c r="F171" s="623"/>
      <c r="G171" s="623"/>
      <c r="H171" s="623"/>
      <c r="I171" s="623"/>
      <c r="J171" s="623"/>
      <c r="K171" s="623"/>
      <c r="L171" s="623"/>
      <c r="M171" s="623"/>
    </row>
    <row r="172" spans="5:13" ht="20.25" customHeight="1" x14ac:dyDescent="0.2">
      <c r="E172" s="623"/>
      <c r="F172" s="623"/>
      <c r="G172" s="623"/>
      <c r="H172" s="623"/>
      <c r="I172" s="623"/>
      <c r="J172" s="623"/>
      <c r="K172" s="623"/>
      <c r="L172" s="623"/>
      <c r="M172" s="623"/>
    </row>
    <row r="173" spans="5:13" ht="20.25" customHeight="1" x14ac:dyDescent="0.2">
      <c r="E173" s="623"/>
      <c r="F173" s="623"/>
      <c r="G173" s="623"/>
      <c r="H173" s="623"/>
      <c r="I173" s="623"/>
      <c r="J173" s="623"/>
      <c r="K173" s="623"/>
      <c r="L173" s="623"/>
      <c r="M173" s="623"/>
    </row>
    <row r="174" spans="5:13" ht="20.25" customHeight="1" x14ac:dyDescent="0.2">
      <c r="E174" s="623"/>
      <c r="F174" s="623"/>
      <c r="G174" s="623"/>
      <c r="H174" s="623"/>
      <c r="I174" s="623"/>
      <c r="J174" s="623"/>
      <c r="K174" s="623"/>
      <c r="L174" s="623"/>
      <c r="M174" s="623"/>
    </row>
    <row r="175" spans="5:13" ht="20.25" customHeight="1" x14ac:dyDescent="0.2">
      <c r="E175" s="623"/>
      <c r="F175" s="623"/>
      <c r="G175" s="623"/>
      <c r="H175" s="623"/>
      <c r="I175" s="623"/>
      <c r="J175" s="623"/>
      <c r="K175" s="623"/>
      <c r="L175" s="623"/>
      <c r="M175" s="623"/>
    </row>
    <row r="176" spans="5:13" ht="20.25" customHeight="1" x14ac:dyDescent="0.2">
      <c r="E176" s="623"/>
      <c r="F176" s="623"/>
      <c r="G176" s="623"/>
      <c r="H176" s="623"/>
      <c r="I176" s="623"/>
      <c r="J176" s="623"/>
      <c r="K176" s="623"/>
      <c r="L176" s="623"/>
      <c r="M176" s="623"/>
    </row>
    <row r="177" spans="5:13" ht="20.25" customHeight="1" x14ac:dyDescent="0.2">
      <c r="E177" s="623"/>
      <c r="F177" s="623"/>
      <c r="G177" s="623"/>
      <c r="H177" s="623"/>
      <c r="I177" s="623"/>
      <c r="J177" s="623"/>
      <c r="K177" s="623"/>
      <c r="L177" s="623"/>
      <c r="M177" s="623"/>
    </row>
    <row r="178" spans="5:13" ht="20.25" customHeight="1" x14ac:dyDescent="0.2">
      <c r="E178" s="623"/>
      <c r="F178" s="623"/>
      <c r="G178" s="623"/>
      <c r="H178" s="623"/>
      <c r="I178" s="623"/>
      <c r="J178" s="623"/>
      <c r="K178" s="623"/>
      <c r="L178" s="623"/>
      <c r="M178" s="623"/>
    </row>
    <row r="179" spans="5:13" ht="20.25" customHeight="1" x14ac:dyDescent="0.2">
      <c r="E179" s="623"/>
      <c r="F179" s="623"/>
      <c r="G179" s="623"/>
      <c r="H179" s="623"/>
      <c r="I179" s="623"/>
      <c r="J179" s="623"/>
      <c r="K179" s="623"/>
      <c r="L179" s="623"/>
      <c r="M179" s="623"/>
    </row>
    <row r="180" spans="5:13" ht="20.25" customHeight="1" x14ac:dyDescent="0.2">
      <c r="E180" s="623"/>
      <c r="F180" s="623"/>
      <c r="G180" s="623"/>
      <c r="H180" s="623"/>
      <c r="I180" s="623"/>
      <c r="J180" s="623"/>
      <c r="K180" s="623"/>
      <c r="L180" s="623"/>
      <c r="M180" s="623"/>
    </row>
    <row r="181" spans="5:13" ht="20.25" customHeight="1" x14ac:dyDescent="0.2">
      <c r="E181" s="623"/>
      <c r="F181" s="623"/>
      <c r="G181" s="623"/>
      <c r="H181" s="623"/>
      <c r="I181" s="623"/>
      <c r="J181" s="623"/>
      <c r="K181" s="623"/>
      <c r="L181" s="623"/>
      <c r="M181" s="623"/>
    </row>
    <row r="182" spans="5:13" ht="20.25" customHeight="1" x14ac:dyDescent="0.2">
      <c r="E182" s="623"/>
      <c r="F182" s="623"/>
      <c r="G182" s="623"/>
      <c r="H182" s="623"/>
      <c r="I182" s="623"/>
      <c r="J182" s="623"/>
      <c r="K182" s="623"/>
      <c r="L182" s="623"/>
      <c r="M182" s="623"/>
    </row>
    <row r="183" spans="5:13" ht="20.25" customHeight="1" x14ac:dyDescent="0.2">
      <c r="E183" s="623"/>
      <c r="F183" s="623"/>
      <c r="G183" s="623"/>
      <c r="H183" s="623"/>
      <c r="I183" s="623"/>
      <c r="J183" s="623"/>
      <c r="K183" s="623"/>
      <c r="L183" s="623"/>
      <c r="M183" s="623"/>
    </row>
    <row r="184" spans="5:13" ht="20.25" customHeight="1" x14ac:dyDescent="0.2">
      <c r="E184" s="623"/>
      <c r="F184" s="623"/>
      <c r="G184" s="623"/>
      <c r="H184" s="623"/>
      <c r="I184" s="623"/>
      <c r="J184" s="623"/>
      <c r="K184" s="623"/>
      <c r="L184" s="623"/>
      <c r="M184" s="623"/>
    </row>
    <row r="185" spans="5:13" ht="20.25" customHeight="1" x14ac:dyDescent="0.2">
      <c r="E185" s="623"/>
      <c r="F185" s="623"/>
      <c r="G185" s="623"/>
      <c r="H185" s="623"/>
      <c r="I185" s="623"/>
      <c r="J185" s="623"/>
      <c r="K185" s="623"/>
      <c r="L185" s="623"/>
      <c r="M185" s="623"/>
    </row>
    <row r="186" spans="5:13" ht="20.25" customHeight="1" x14ac:dyDescent="0.2">
      <c r="E186" s="623"/>
      <c r="F186" s="623"/>
      <c r="G186" s="623"/>
      <c r="H186" s="623"/>
      <c r="I186" s="623"/>
      <c r="J186" s="623"/>
      <c r="K186" s="623"/>
      <c r="L186" s="623"/>
      <c r="M186" s="623"/>
    </row>
    <row r="187" spans="5:13" ht="32.25" customHeight="1" x14ac:dyDescent="0.2">
      <c r="E187" s="623"/>
      <c r="F187" s="623"/>
      <c r="G187" s="623"/>
      <c r="H187" s="623"/>
      <c r="I187" s="623"/>
      <c r="J187" s="623"/>
      <c r="K187" s="623"/>
      <c r="L187" s="623"/>
      <c r="M187" s="623"/>
    </row>
    <row r="188" spans="5:13" ht="28.5" customHeight="1" x14ac:dyDescent="0.2">
      <c r="E188" s="623"/>
      <c r="F188" s="623"/>
      <c r="G188" s="623"/>
      <c r="H188" s="623"/>
      <c r="I188" s="623"/>
      <c r="J188" s="623"/>
      <c r="K188" s="623"/>
      <c r="L188" s="623"/>
      <c r="M188" s="623"/>
    </row>
    <row r="189" spans="5:13" ht="20.25" customHeight="1" x14ac:dyDescent="0.2">
      <c r="E189" s="623"/>
      <c r="F189" s="623"/>
      <c r="G189" s="623"/>
      <c r="H189" s="623"/>
      <c r="I189" s="623"/>
      <c r="J189" s="623"/>
      <c r="K189" s="623"/>
      <c r="L189" s="623"/>
      <c r="M189" s="623"/>
    </row>
    <row r="190" spans="5:13" ht="20.25" customHeight="1" x14ac:dyDescent="0.2">
      <c r="E190" s="623"/>
      <c r="F190" s="623"/>
      <c r="G190" s="623"/>
      <c r="H190" s="623"/>
      <c r="I190" s="623"/>
      <c r="J190" s="623"/>
      <c r="K190" s="623"/>
      <c r="L190" s="623"/>
      <c r="M190" s="623"/>
    </row>
    <row r="191" spans="5:13" ht="20.25" customHeight="1" x14ac:dyDescent="0.2">
      <c r="E191" s="623"/>
      <c r="F191" s="623"/>
      <c r="G191" s="623"/>
      <c r="H191" s="623"/>
      <c r="I191" s="623"/>
      <c r="J191" s="623"/>
      <c r="K191" s="623"/>
      <c r="L191" s="623"/>
      <c r="M191" s="623"/>
    </row>
    <row r="192" spans="5:13" ht="20.25" customHeight="1" x14ac:dyDescent="0.2">
      <c r="E192" s="623"/>
      <c r="F192" s="623"/>
      <c r="G192" s="623"/>
      <c r="H192" s="623"/>
      <c r="I192" s="623"/>
      <c r="J192" s="623"/>
      <c r="K192" s="623"/>
      <c r="L192" s="623"/>
      <c r="M192" s="623"/>
    </row>
    <row r="193" spans="5:13" ht="20.25" customHeight="1" x14ac:dyDescent="0.2">
      <c r="E193" s="623"/>
      <c r="F193" s="623"/>
      <c r="G193" s="623"/>
      <c r="H193" s="623"/>
      <c r="I193" s="623"/>
      <c r="J193" s="623"/>
      <c r="K193" s="623"/>
      <c r="L193" s="623"/>
      <c r="M193" s="623"/>
    </row>
    <row r="194" spans="5:13" ht="20.25" customHeight="1" x14ac:dyDescent="0.2">
      <c r="E194" s="623"/>
      <c r="F194" s="623"/>
      <c r="G194" s="623"/>
      <c r="H194" s="623"/>
      <c r="I194" s="623"/>
      <c r="J194" s="623"/>
      <c r="K194" s="623"/>
      <c r="L194" s="623"/>
      <c r="M194" s="623"/>
    </row>
    <row r="195" spans="5:13" ht="20.25" customHeight="1" x14ac:dyDescent="0.2">
      <c r="E195" s="623"/>
      <c r="F195" s="623"/>
      <c r="G195" s="623"/>
      <c r="H195" s="623"/>
      <c r="I195" s="623"/>
      <c r="J195" s="623"/>
      <c r="K195" s="623"/>
      <c r="L195" s="623"/>
      <c r="M195" s="623"/>
    </row>
    <row r="196" spans="5:13" ht="20.25" customHeight="1" x14ac:dyDescent="0.2">
      <c r="E196" s="623"/>
      <c r="F196" s="623"/>
      <c r="G196" s="623"/>
      <c r="H196" s="623"/>
      <c r="I196" s="623"/>
      <c r="J196" s="623"/>
      <c r="K196" s="623"/>
      <c r="L196" s="623"/>
      <c r="M196" s="623"/>
    </row>
    <row r="197" spans="5:13" ht="20.25" customHeight="1" x14ac:dyDescent="0.2">
      <c r="E197" s="623"/>
      <c r="F197" s="623"/>
      <c r="G197" s="623"/>
      <c r="H197" s="623"/>
      <c r="I197" s="623"/>
      <c r="J197" s="623"/>
      <c r="K197" s="623"/>
      <c r="L197" s="623"/>
      <c r="M197" s="623"/>
    </row>
    <row r="198" spans="5:13" ht="20.25" customHeight="1" x14ac:dyDescent="0.2">
      <c r="E198" s="623"/>
      <c r="F198" s="623"/>
      <c r="G198" s="623"/>
      <c r="H198" s="623"/>
      <c r="I198" s="623"/>
      <c r="J198" s="623"/>
      <c r="K198" s="623"/>
      <c r="L198" s="623"/>
      <c r="M198" s="623"/>
    </row>
    <row r="199" spans="5:13" ht="20.25" customHeight="1" x14ac:dyDescent="0.2">
      <c r="E199" s="623"/>
      <c r="F199" s="623"/>
      <c r="G199" s="623"/>
      <c r="H199" s="623"/>
      <c r="I199" s="623"/>
      <c r="J199" s="623"/>
      <c r="K199" s="623"/>
      <c r="L199" s="623"/>
      <c r="M199" s="623"/>
    </row>
    <row r="200" spans="5:13" ht="20.25" customHeight="1" x14ac:dyDescent="0.2">
      <c r="E200" s="623"/>
      <c r="F200" s="623"/>
      <c r="G200" s="623"/>
      <c r="H200" s="623"/>
      <c r="I200" s="623"/>
      <c r="J200" s="623"/>
      <c r="K200" s="623"/>
      <c r="L200" s="623"/>
      <c r="M200" s="623"/>
    </row>
    <row r="201" spans="5:13" x14ac:dyDescent="0.2">
      <c r="E201" s="623"/>
      <c r="F201" s="623"/>
      <c r="G201" s="623"/>
      <c r="H201" s="623"/>
      <c r="I201" s="623"/>
      <c r="J201" s="623"/>
      <c r="K201" s="623"/>
      <c r="L201" s="623"/>
      <c r="M201" s="623"/>
    </row>
    <row r="202" spans="5:13" ht="12.75" customHeight="1" x14ac:dyDescent="0.2">
      <c r="E202" s="623"/>
      <c r="F202" s="623"/>
      <c r="G202" s="623"/>
      <c r="H202" s="623"/>
      <c r="I202" s="623"/>
      <c r="J202" s="623"/>
      <c r="K202" s="623"/>
      <c r="L202" s="623"/>
      <c r="M202" s="623"/>
    </row>
    <row r="203" spans="5:13" x14ac:dyDescent="0.2">
      <c r="E203" s="623"/>
      <c r="F203" s="623"/>
      <c r="G203" s="623"/>
      <c r="H203" s="623"/>
      <c r="I203" s="623"/>
      <c r="J203" s="623"/>
      <c r="K203" s="623"/>
      <c r="L203" s="623"/>
      <c r="M203" s="623"/>
    </row>
    <row r="204" spans="5:13" x14ac:dyDescent="0.2">
      <c r="E204" s="623"/>
      <c r="F204" s="623"/>
      <c r="G204" s="623"/>
      <c r="H204" s="623"/>
      <c r="I204" s="623"/>
      <c r="J204" s="623"/>
      <c r="K204" s="623"/>
      <c r="L204" s="623"/>
      <c r="M204" s="623"/>
    </row>
    <row r="205" spans="5:13" ht="12.75" customHeight="1" x14ac:dyDescent="0.2">
      <c r="E205" s="623"/>
      <c r="F205" s="623"/>
      <c r="G205" s="623"/>
      <c r="H205" s="623"/>
      <c r="I205" s="623"/>
      <c r="J205" s="623"/>
      <c r="K205" s="623"/>
      <c r="L205" s="623"/>
      <c r="M205" s="623"/>
    </row>
    <row r="206" spans="5:13" x14ac:dyDescent="0.2">
      <c r="E206" s="623"/>
      <c r="F206" s="623"/>
      <c r="G206" s="623"/>
      <c r="H206" s="623"/>
      <c r="I206" s="623"/>
      <c r="J206" s="623"/>
      <c r="K206" s="623"/>
      <c r="L206" s="623"/>
      <c r="M206" s="623"/>
    </row>
    <row r="207" spans="5:13" x14ac:dyDescent="0.2">
      <c r="E207" s="623"/>
      <c r="F207" s="623"/>
      <c r="G207" s="623"/>
      <c r="H207" s="623"/>
      <c r="I207" s="623"/>
      <c r="J207" s="623"/>
      <c r="K207" s="623"/>
      <c r="L207" s="623"/>
      <c r="M207" s="623"/>
    </row>
    <row r="208" spans="5:13" x14ac:dyDescent="0.2">
      <c r="E208" s="623"/>
      <c r="F208" s="623"/>
      <c r="G208" s="623"/>
      <c r="H208" s="623"/>
      <c r="I208" s="623"/>
      <c r="J208" s="623"/>
      <c r="K208" s="623"/>
      <c r="L208" s="623"/>
      <c r="M208" s="623"/>
    </row>
    <row r="209" spans="5:13" x14ac:dyDescent="0.2">
      <c r="E209" s="623"/>
      <c r="F209" s="623"/>
      <c r="G209" s="623"/>
      <c r="H209" s="623"/>
      <c r="I209" s="623"/>
      <c r="J209" s="623"/>
      <c r="K209" s="623"/>
      <c r="L209" s="623"/>
      <c r="M209" s="623"/>
    </row>
    <row r="210" spans="5:13" x14ac:dyDescent="0.2">
      <c r="E210" s="623"/>
      <c r="F210" s="623"/>
      <c r="G210" s="623"/>
      <c r="H210" s="623"/>
      <c r="I210" s="623"/>
      <c r="J210" s="623"/>
      <c r="K210" s="623"/>
      <c r="L210" s="623"/>
      <c r="M210" s="623"/>
    </row>
    <row r="211" spans="5:13" x14ac:dyDescent="0.2">
      <c r="E211" s="623"/>
      <c r="F211" s="623"/>
      <c r="G211" s="623"/>
      <c r="H211" s="623"/>
      <c r="I211" s="623"/>
      <c r="J211" s="623"/>
      <c r="K211" s="623"/>
      <c r="L211" s="623"/>
      <c r="M211" s="623"/>
    </row>
    <row r="212" spans="5:13" x14ac:dyDescent="0.2">
      <c r="E212" s="623"/>
      <c r="F212" s="623"/>
      <c r="G212" s="623"/>
      <c r="H212" s="623"/>
      <c r="I212" s="623"/>
      <c r="J212" s="623"/>
      <c r="K212" s="623"/>
      <c r="L212" s="623"/>
      <c r="M212" s="623"/>
    </row>
    <row r="213" spans="5:13" x14ac:dyDescent="0.2">
      <c r="E213" s="623"/>
      <c r="F213" s="623"/>
      <c r="G213" s="623"/>
      <c r="H213" s="623"/>
      <c r="I213" s="623"/>
      <c r="J213" s="623"/>
      <c r="K213" s="623"/>
      <c r="L213" s="623"/>
      <c r="M213" s="623"/>
    </row>
    <row r="214" spans="5:13" x14ac:dyDescent="0.2">
      <c r="E214" s="623"/>
      <c r="F214" s="623"/>
      <c r="G214" s="623"/>
      <c r="H214" s="623"/>
      <c r="I214" s="623"/>
      <c r="J214" s="623"/>
      <c r="K214" s="623"/>
      <c r="L214" s="623"/>
      <c r="M214" s="623"/>
    </row>
    <row r="215" spans="5:13" x14ac:dyDescent="0.2">
      <c r="E215" s="623"/>
      <c r="F215" s="623"/>
      <c r="G215" s="623"/>
      <c r="H215" s="623"/>
      <c r="I215" s="623"/>
      <c r="J215" s="623"/>
      <c r="K215" s="623"/>
      <c r="L215" s="623"/>
      <c r="M215" s="623"/>
    </row>
    <row r="216" spans="5:13" x14ac:dyDescent="0.2">
      <c r="E216" s="623"/>
      <c r="F216" s="623"/>
      <c r="G216" s="623"/>
      <c r="H216" s="623"/>
      <c r="I216" s="623"/>
      <c r="J216" s="623"/>
      <c r="K216" s="623"/>
      <c r="L216" s="623"/>
      <c r="M216" s="623"/>
    </row>
    <row r="217" spans="5:13" x14ac:dyDescent="0.2">
      <c r="E217" s="623"/>
      <c r="F217" s="623"/>
      <c r="G217" s="623"/>
      <c r="H217" s="623"/>
      <c r="I217" s="623"/>
      <c r="J217" s="623"/>
      <c r="K217" s="623"/>
      <c r="L217" s="623"/>
      <c r="M217" s="623"/>
    </row>
    <row r="218" spans="5:13" x14ac:dyDescent="0.2">
      <c r="E218" s="623"/>
      <c r="F218" s="623"/>
      <c r="G218" s="623"/>
      <c r="H218" s="623"/>
      <c r="I218" s="623"/>
      <c r="J218" s="623"/>
      <c r="K218" s="623"/>
      <c r="L218" s="623"/>
      <c r="M218" s="623"/>
    </row>
    <row r="219" spans="5:13" x14ac:dyDescent="0.2">
      <c r="E219" s="623"/>
      <c r="F219" s="623"/>
      <c r="G219" s="623"/>
      <c r="H219" s="623"/>
      <c r="I219" s="623"/>
      <c r="J219" s="623"/>
      <c r="K219" s="623"/>
      <c r="L219" s="623"/>
      <c r="M219" s="623"/>
    </row>
    <row r="220" spans="5:13" x14ac:dyDescent="0.2">
      <c r="E220" s="623"/>
      <c r="F220" s="623"/>
      <c r="G220" s="623"/>
      <c r="H220" s="623"/>
      <c r="I220" s="623"/>
      <c r="J220" s="623"/>
      <c r="K220" s="623"/>
      <c r="L220" s="623"/>
      <c r="M220" s="623"/>
    </row>
    <row r="221" spans="5:13" x14ac:dyDescent="0.2">
      <c r="E221" s="623"/>
      <c r="F221" s="623"/>
      <c r="G221" s="623"/>
      <c r="H221" s="623"/>
      <c r="I221" s="623"/>
      <c r="J221" s="623"/>
      <c r="K221" s="623"/>
      <c r="L221" s="623"/>
      <c r="M221" s="623"/>
    </row>
    <row r="222" spans="5:13" x14ac:dyDescent="0.2">
      <c r="E222" s="623"/>
      <c r="F222" s="623"/>
      <c r="G222" s="623"/>
      <c r="H222" s="623"/>
      <c r="I222" s="623"/>
      <c r="J222" s="623"/>
      <c r="K222" s="623"/>
      <c r="L222" s="623"/>
      <c r="M222" s="623"/>
    </row>
    <row r="223" spans="5:13" x14ac:dyDescent="0.2">
      <c r="E223" s="623"/>
      <c r="F223" s="623"/>
      <c r="G223" s="623"/>
      <c r="H223" s="623"/>
      <c r="I223" s="623"/>
      <c r="J223" s="623"/>
      <c r="K223" s="623"/>
      <c r="L223" s="623"/>
      <c r="M223" s="623"/>
    </row>
    <row r="224" spans="5:13" x14ac:dyDescent="0.2">
      <c r="E224" s="623"/>
      <c r="F224" s="623"/>
      <c r="G224" s="623"/>
      <c r="H224" s="623"/>
      <c r="I224" s="623"/>
      <c r="J224" s="623"/>
      <c r="K224" s="623"/>
      <c r="L224" s="623"/>
      <c r="M224" s="623"/>
    </row>
    <row r="225" spans="5:13" x14ac:dyDescent="0.2">
      <c r="E225" s="623"/>
      <c r="F225" s="623"/>
      <c r="G225" s="623"/>
      <c r="H225" s="623"/>
      <c r="I225" s="623"/>
      <c r="J225" s="623"/>
      <c r="K225" s="623"/>
      <c r="L225" s="623"/>
      <c r="M225" s="623"/>
    </row>
    <row r="226" spans="5:13" x14ac:dyDescent="0.2">
      <c r="E226" s="623"/>
      <c r="F226" s="623"/>
      <c r="G226" s="623"/>
      <c r="H226" s="623"/>
      <c r="I226" s="623"/>
      <c r="J226" s="623"/>
      <c r="K226" s="623"/>
      <c r="L226" s="623"/>
      <c r="M226" s="623"/>
    </row>
    <row r="227" spans="5:13" x14ac:dyDescent="0.2">
      <c r="E227" s="623"/>
      <c r="F227" s="623"/>
      <c r="G227" s="623"/>
      <c r="H227" s="623"/>
      <c r="I227" s="623"/>
      <c r="J227" s="623"/>
      <c r="K227" s="623"/>
      <c r="L227" s="623"/>
      <c r="M227" s="623"/>
    </row>
    <row r="228" spans="5:13" x14ac:dyDescent="0.2">
      <c r="E228" s="623"/>
      <c r="F228" s="623"/>
      <c r="G228" s="623"/>
      <c r="H228" s="623"/>
      <c r="I228" s="623"/>
      <c r="J228" s="623"/>
      <c r="K228" s="623"/>
      <c r="L228" s="623"/>
      <c r="M228" s="623"/>
    </row>
    <row r="229" spans="5:13" x14ac:dyDescent="0.2">
      <c r="E229" s="623"/>
      <c r="F229" s="623"/>
      <c r="G229" s="623"/>
      <c r="H229" s="623"/>
      <c r="I229" s="623"/>
      <c r="J229" s="623"/>
      <c r="K229" s="623"/>
      <c r="L229" s="623"/>
      <c r="M229" s="623"/>
    </row>
    <row r="230" spans="5:13" ht="18" customHeight="1" x14ac:dyDescent="0.2">
      <c r="E230" s="623"/>
      <c r="F230" s="623"/>
      <c r="G230" s="623"/>
      <c r="H230" s="623"/>
      <c r="I230" s="623"/>
      <c r="J230" s="623"/>
      <c r="K230" s="623"/>
      <c r="L230" s="623"/>
      <c r="M230" s="623"/>
    </row>
    <row r="231" spans="5:13" ht="18" customHeight="1" x14ac:dyDescent="0.2">
      <c r="E231" s="623"/>
      <c r="F231" s="623"/>
      <c r="G231" s="623"/>
      <c r="H231" s="623"/>
      <c r="I231" s="623"/>
      <c r="J231" s="623"/>
      <c r="K231" s="623"/>
      <c r="L231" s="623"/>
      <c r="M231" s="623"/>
    </row>
    <row r="232" spans="5:13" ht="18" customHeight="1" x14ac:dyDescent="0.2">
      <c r="E232" s="623"/>
      <c r="F232" s="623"/>
      <c r="G232" s="623"/>
      <c r="H232" s="623"/>
      <c r="I232" s="623"/>
      <c r="J232" s="623"/>
      <c r="K232" s="623"/>
      <c r="L232" s="623"/>
      <c r="M232" s="623"/>
    </row>
    <row r="233" spans="5:13" ht="18" customHeight="1" x14ac:dyDescent="0.2">
      <c r="E233" s="623"/>
      <c r="F233" s="623"/>
      <c r="G233" s="623"/>
      <c r="H233" s="623"/>
      <c r="I233" s="623"/>
      <c r="J233" s="623"/>
      <c r="K233" s="623"/>
      <c r="L233" s="623"/>
      <c r="M233" s="623"/>
    </row>
    <row r="234" spans="5:13" ht="18" customHeight="1" x14ac:dyDescent="0.2">
      <c r="E234" s="623"/>
      <c r="F234" s="623"/>
      <c r="G234" s="623"/>
      <c r="H234" s="623"/>
      <c r="I234" s="623"/>
      <c r="J234" s="623"/>
      <c r="K234" s="623"/>
      <c r="L234" s="623"/>
      <c r="M234" s="623"/>
    </row>
    <row r="235" spans="5:13" ht="18" customHeight="1" x14ac:dyDescent="0.2">
      <c r="E235" s="623"/>
      <c r="F235" s="623"/>
      <c r="G235" s="623"/>
      <c r="H235" s="623"/>
      <c r="I235" s="623"/>
      <c r="J235" s="623"/>
      <c r="K235" s="623"/>
      <c r="L235" s="623"/>
      <c r="M235" s="623"/>
    </row>
    <row r="236" spans="5:13" ht="27.75" customHeight="1" x14ac:dyDescent="0.2">
      <c r="E236" s="623"/>
      <c r="F236" s="623"/>
      <c r="G236" s="623"/>
      <c r="H236" s="623"/>
      <c r="I236" s="623"/>
      <c r="J236" s="623"/>
      <c r="K236" s="623"/>
      <c r="L236" s="623"/>
      <c r="M236" s="623"/>
    </row>
    <row r="237" spans="5:13" ht="27.75" customHeight="1" x14ac:dyDescent="0.2">
      <c r="E237" s="623"/>
      <c r="F237" s="623"/>
      <c r="G237" s="623"/>
      <c r="H237" s="623"/>
      <c r="I237" s="623"/>
      <c r="J237" s="623"/>
      <c r="K237" s="623"/>
      <c r="L237" s="623"/>
      <c r="M237" s="623"/>
    </row>
    <row r="238" spans="5:13" ht="18" customHeight="1" x14ac:dyDescent="0.2"/>
    <row r="239" spans="5:13" ht="18" customHeight="1" x14ac:dyDescent="0.2"/>
    <row r="240" spans="5:13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24.75" customHeight="1" x14ac:dyDescent="0.2"/>
    <row r="254" ht="30.75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9" ht="12.75" customHeight="1" x14ac:dyDescent="0.2"/>
    <row r="271" ht="12.75" customHeight="1" x14ac:dyDescent="0.2"/>
    <row r="272" ht="12.75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300" ht="22.5" customHeight="1" x14ac:dyDescent="0.2"/>
    <row r="301" ht="22.5" customHeight="1" x14ac:dyDescent="0.2"/>
    <row r="302" ht="29.2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4.75" customHeight="1" x14ac:dyDescent="0.2"/>
    <row r="319" ht="26.2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3" ht="12.75" customHeight="1" x14ac:dyDescent="0.2"/>
    <row r="341" ht="12.75" customHeight="1" x14ac:dyDescent="0.2"/>
    <row r="359" ht="18" customHeight="1" x14ac:dyDescent="0.2"/>
    <row r="360" ht="18.75" customHeight="1" x14ac:dyDescent="0.2"/>
    <row r="361" ht="19.5" customHeight="1" x14ac:dyDescent="0.2"/>
    <row r="362" ht="18.75" customHeight="1" x14ac:dyDescent="0.2"/>
    <row r="364" ht="18.75" customHeight="1" x14ac:dyDescent="0.2"/>
    <row r="365" ht="17.25" customHeight="1" x14ac:dyDescent="0.2"/>
    <row r="366" ht="30.75" customHeight="1" x14ac:dyDescent="0.2"/>
    <row r="367" ht="17.25" customHeight="1" x14ac:dyDescent="0.2"/>
    <row r="368" ht="19.5" customHeight="1" x14ac:dyDescent="0.2"/>
    <row r="369" ht="20.25" customHeight="1" x14ac:dyDescent="0.2"/>
    <row r="370" ht="19.5" customHeight="1" x14ac:dyDescent="0.2"/>
    <row r="371" ht="18.75" customHeight="1" x14ac:dyDescent="0.2"/>
    <row r="372" ht="19.5" customHeight="1" x14ac:dyDescent="0.2"/>
    <row r="373" ht="18" customHeight="1" x14ac:dyDescent="0.2"/>
    <row r="374" ht="19.5" customHeight="1" x14ac:dyDescent="0.2"/>
    <row r="375" ht="19.5" customHeight="1" x14ac:dyDescent="0.2"/>
    <row r="376" ht="19.5" customHeight="1" x14ac:dyDescent="0.2"/>
    <row r="377" ht="19.5" customHeight="1" x14ac:dyDescent="0.2"/>
    <row r="378" ht="21" customHeight="1" x14ac:dyDescent="0.2"/>
    <row r="379" ht="19.5" customHeight="1" x14ac:dyDescent="0.2"/>
    <row r="380" ht="21" customHeight="1" x14ac:dyDescent="0.2"/>
    <row r="381" ht="21" customHeight="1" x14ac:dyDescent="0.2"/>
    <row r="382" ht="32.25" customHeight="1" x14ac:dyDescent="0.2"/>
    <row r="385" ht="19.5" customHeight="1" x14ac:dyDescent="0.2"/>
    <row r="386" ht="19.5" customHeight="1" x14ac:dyDescent="0.2"/>
    <row r="387" ht="19.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405" ht="12.75" customHeight="1" x14ac:dyDescent="0.2"/>
    <row r="492" ht="21" customHeight="1" x14ac:dyDescent="0.2"/>
    <row r="513" spans="6:8" x14ac:dyDescent="0.2">
      <c r="H513" s="551"/>
    </row>
    <row r="514" spans="6:8" x14ac:dyDescent="0.2">
      <c r="H514" s="551"/>
    </row>
    <row r="515" spans="6:8" x14ac:dyDescent="0.2">
      <c r="H515" s="551"/>
    </row>
    <row r="516" spans="6:8" x14ac:dyDescent="0.2">
      <c r="H516" s="551"/>
    </row>
    <row r="517" spans="6:8" x14ac:dyDescent="0.2">
      <c r="H517" s="551"/>
    </row>
    <row r="518" spans="6:8" x14ac:dyDescent="0.2">
      <c r="H518" s="551"/>
    </row>
    <row r="523" spans="6:8" x14ac:dyDescent="0.2">
      <c r="F523" s="546" t="e">
        <f>#REF!</f>
        <v>#REF!</v>
      </c>
      <c r="H523" s="655" t="s">
        <v>98</v>
      </c>
    </row>
    <row r="524" spans="6:8" x14ac:dyDescent="0.2">
      <c r="H524" s="656" t="s">
        <v>134</v>
      </c>
    </row>
    <row r="525" spans="6:8" x14ac:dyDescent="0.2">
      <c r="H525" s="656" t="s">
        <v>135</v>
      </c>
    </row>
    <row r="526" spans="6:8" x14ac:dyDescent="0.2">
      <c r="H526" s="656" t="s">
        <v>136</v>
      </c>
    </row>
    <row r="527" spans="6:8" x14ac:dyDescent="0.2">
      <c r="H527" s="656" t="s">
        <v>137</v>
      </c>
    </row>
    <row r="528" spans="6:8" x14ac:dyDescent="0.2">
      <c r="H528" s="656" t="s">
        <v>138</v>
      </c>
    </row>
    <row r="529" spans="5:8" x14ac:dyDescent="0.2">
      <c r="H529" s="656" t="s">
        <v>139</v>
      </c>
    </row>
    <row r="530" spans="5:8" x14ac:dyDescent="0.2">
      <c r="H530" s="656" t="s">
        <v>140</v>
      </c>
    </row>
    <row r="531" spans="5:8" x14ac:dyDescent="0.2">
      <c r="H531" s="656" t="s">
        <v>141</v>
      </c>
    </row>
    <row r="534" spans="5:8" x14ac:dyDescent="0.2">
      <c r="E534" s="619"/>
    </row>
    <row r="675" spans="15:24" ht="12.75" customHeight="1" x14ac:dyDescent="0.2">
      <c r="P675" s="657"/>
      <c r="Q675" s="658"/>
      <c r="R675" s="658"/>
      <c r="S675" s="659"/>
      <c r="T675" s="659"/>
      <c r="U675" s="659"/>
      <c r="V675" s="658"/>
      <c r="W675" s="659"/>
      <c r="X675" s="659"/>
    </row>
    <row r="678" spans="15:24" x14ac:dyDescent="0.2">
      <c r="Q678" s="657"/>
      <c r="R678" s="657"/>
      <c r="S678" s="657"/>
      <c r="T678" s="657"/>
      <c r="U678" s="657"/>
      <c r="V678" s="657"/>
      <c r="W678" s="657"/>
      <c r="X678" s="657"/>
    </row>
    <row r="679" spans="15:24" x14ac:dyDescent="0.2">
      <c r="O679" s="551"/>
      <c r="P679" s="618"/>
      <c r="Q679" s="657"/>
      <c r="R679" s="660"/>
      <c r="S679" s="661"/>
      <c r="T679" s="662"/>
      <c r="U679" s="660"/>
      <c r="V679" s="662"/>
      <c r="W679" s="662"/>
      <c r="X679" s="662"/>
    </row>
    <row r="680" spans="15:24" x14ac:dyDescent="0.2">
      <c r="O680" s="551"/>
      <c r="P680" s="598"/>
      <c r="Q680" s="657"/>
      <c r="R680" s="657"/>
      <c r="S680" s="657"/>
      <c r="T680" s="657"/>
      <c r="U680" s="657"/>
      <c r="V680" s="663"/>
      <c r="W680" s="663"/>
      <c r="X680" s="663"/>
    </row>
    <row r="681" spans="15:24" x14ac:dyDescent="0.2">
      <c r="O681" s="551"/>
      <c r="Q681" s="657"/>
      <c r="R681" s="657"/>
      <c r="S681" s="657" t="s">
        <v>142</v>
      </c>
      <c r="T681" s="551"/>
      <c r="U681" s="657"/>
      <c r="V681" s="663"/>
      <c r="W681" s="663"/>
      <c r="X681" s="663"/>
    </row>
    <row r="682" spans="15:24" x14ac:dyDescent="0.2">
      <c r="O682" s="551"/>
      <c r="P682" s="664"/>
      <c r="Q682" s="618"/>
      <c r="R682" s="657"/>
      <c r="S682" s="657"/>
      <c r="T682" s="657"/>
      <c r="U682" s="657"/>
      <c r="V682" s="657"/>
      <c r="W682" s="657"/>
      <c r="X682" s="657"/>
    </row>
    <row r="683" spans="15:24" x14ac:dyDescent="0.2">
      <c r="Q683" s="598"/>
      <c r="R683" s="598"/>
      <c r="S683" s="598"/>
      <c r="T683" s="598"/>
      <c r="U683" s="598"/>
      <c r="W683" s="598"/>
      <c r="X683" s="598"/>
    </row>
    <row r="684" spans="15:24" x14ac:dyDescent="0.2">
      <c r="Q684" s="619"/>
      <c r="R684" s="598"/>
      <c r="S684" s="598"/>
      <c r="T684" s="598"/>
      <c r="U684" s="598"/>
      <c r="W684" s="598"/>
      <c r="X684" s="598"/>
    </row>
    <row r="685" spans="15:24" x14ac:dyDescent="0.2">
      <c r="R685" s="598"/>
      <c r="S685" s="598"/>
      <c r="T685" s="598"/>
      <c r="U685" s="657"/>
      <c r="V685" s="657"/>
      <c r="W685" s="598"/>
      <c r="X685" s="598"/>
    </row>
    <row r="686" spans="15:24" x14ac:dyDescent="0.2">
      <c r="Q686" s="619" t="s">
        <v>124</v>
      </c>
      <c r="R686" s="598"/>
      <c r="S686" s="598"/>
      <c r="T686" s="598"/>
      <c r="U686" s="598"/>
      <c r="W686" s="598"/>
      <c r="X686" s="598"/>
    </row>
    <row r="694" spans="17:18" x14ac:dyDescent="0.2">
      <c r="Q694" s="546" t="e">
        <f>SUM(#REF!)</f>
        <v>#REF!</v>
      </c>
      <c r="R694" s="535" t="s">
        <v>143</v>
      </c>
    </row>
    <row r="699" spans="17:18" x14ac:dyDescent="0.2">
      <c r="Q699" s="665"/>
    </row>
    <row r="706" spans="17:17" x14ac:dyDescent="0.2">
      <c r="Q706" s="665" t="e">
        <f>#REF!+#REF!</f>
        <v>#REF!</v>
      </c>
    </row>
    <row r="707" spans="17:17" x14ac:dyDescent="0.2">
      <c r="Q707" s="665" t="e">
        <f>#REF!+#REF!</f>
        <v>#REF!</v>
      </c>
    </row>
    <row r="708" spans="17:17" x14ac:dyDescent="0.2">
      <c r="Q708" s="665" t="e">
        <f>#REF!+#REF!</f>
        <v>#REF!</v>
      </c>
    </row>
    <row r="709" spans="17:17" x14ac:dyDescent="0.2">
      <c r="Q709" s="665" t="e">
        <f>#REF!+#REF!</f>
        <v>#REF!</v>
      </c>
    </row>
    <row r="710" spans="17:17" x14ac:dyDescent="0.2">
      <c r="Q710" s="665" t="e">
        <f>#REF!+#REF!</f>
        <v>#REF!</v>
      </c>
    </row>
    <row r="711" spans="17:17" x14ac:dyDescent="0.2">
      <c r="Q711" s="665" t="e">
        <f>#REF!+#REF!</f>
        <v>#REF!</v>
      </c>
    </row>
    <row r="716" spans="17:17" x14ac:dyDescent="0.2">
      <c r="Q716" s="546" t="e">
        <f>#REF!+#REF!</f>
        <v>#REF!</v>
      </c>
    </row>
    <row r="733" spans="15:15" x14ac:dyDescent="0.2">
      <c r="O733" s="619"/>
    </row>
    <row r="743" spans="15:15" x14ac:dyDescent="0.2">
      <c r="O743" s="551"/>
    </row>
    <row r="744" spans="15:15" x14ac:dyDescent="0.2">
      <c r="O744" s="551"/>
    </row>
    <row r="745" spans="15:15" x14ac:dyDescent="0.2">
      <c r="O745" s="551"/>
    </row>
    <row r="746" spans="15:15" x14ac:dyDescent="0.2">
      <c r="O746" s="551"/>
    </row>
  </sheetData>
  <mergeCells count="33">
    <mergeCell ref="E3:L3"/>
    <mergeCell ref="E4:L4"/>
    <mergeCell ref="E5:L5"/>
    <mergeCell ref="J72:L72"/>
    <mergeCell ref="E73:F73"/>
    <mergeCell ref="G73:I73"/>
    <mergeCell ref="J73:L73"/>
    <mergeCell ref="M73:N73"/>
    <mergeCell ref="E76:F76"/>
    <mergeCell ref="G76:I76"/>
    <mergeCell ref="J76:L76"/>
    <mergeCell ref="E77:F77"/>
    <mergeCell ref="G77:I77"/>
    <mergeCell ref="J77:L77"/>
    <mergeCell ref="M77:N77"/>
    <mergeCell ref="J143:L143"/>
    <mergeCell ref="J78:L78"/>
    <mergeCell ref="M78:N78"/>
    <mergeCell ref="G80:H80"/>
    <mergeCell ref="I80:K80"/>
    <mergeCell ref="M80:N80"/>
    <mergeCell ref="E92:L92"/>
    <mergeCell ref="E93:L93"/>
    <mergeCell ref="E94:L94"/>
    <mergeCell ref="J138:L138"/>
    <mergeCell ref="G139:I139"/>
    <mergeCell ref="J139:L139"/>
    <mergeCell ref="J144:L144"/>
    <mergeCell ref="J145:L145"/>
    <mergeCell ref="G146:H146"/>
    <mergeCell ref="I146:K146"/>
    <mergeCell ref="G147:H147"/>
    <mergeCell ref="I147:K147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  <rowBreaks count="1" manualBreakCount="1">
    <brk id="42" min="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X749"/>
  <sheetViews>
    <sheetView view="pageBreakPreview" topLeftCell="D1" zoomScaleSheetLayoutView="100" workbookViewId="0">
      <pane xSplit="2" ySplit="16" topLeftCell="F68" activePane="bottomRight" state="frozen"/>
      <selection activeCell="D1" sqref="D1"/>
      <selection pane="topRight" activeCell="F1" sqref="F1"/>
      <selection pane="bottomLeft" activeCell="D15" sqref="D15"/>
      <selection pane="bottomRight" activeCell="J79" sqref="J79:L80"/>
    </sheetView>
  </sheetViews>
  <sheetFormatPr defaultColWidth="9.140625" defaultRowHeight="12.75" x14ac:dyDescent="0.2"/>
  <cols>
    <col min="1" max="1" width="1.85546875" style="310" hidden="1" customWidth="1"/>
    <col min="2" max="2" width="1.5703125" style="310" hidden="1" customWidth="1"/>
    <col min="3" max="4" width="5" style="310" hidden="1" customWidth="1"/>
    <col min="5" max="5" width="14.7109375" style="310" customWidth="1"/>
    <col min="6" max="6" width="68.28515625" style="310" customWidth="1"/>
    <col min="7" max="7" width="21.140625" style="310" customWidth="1"/>
    <col min="8" max="8" width="21" style="310" customWidth="1"/>
    <col min="9" max="9" width="21.140625" style="310" customWidth="1"/>
    <col min="10" max="10" width="20.140625" style="310" bestFit="1" customWidth="1"/>
    <col min="11" max="11" width="21" style="310" bestFit="1" customWidth="1"/>
    <col min="12" max="12" width="12.140625" style="310" customWidth="1"/>
    <col min="13" max="13" width="17.7109375" style="310" customWidth="1"/>
    <col min="14" max="14" width="20.7109375" style="310" bestFit="1" customWidth="1"/>
    <col min="15" max="15" width="15" style="310" bestFit="1" customWidth="1"/>
    <col min="16" max="16" width="12.5703125" style="310" bestFit="1" customWidth="1"/>
    <col min="17" max="17" width="20.42578125" style="310" customWidth="1"/>
    <col min="18" max="19" width="9.140625" style="310"/>
    <col min="20" max="20" width="30.7109375" style="310" customWidth="1"/>
    <col min="21" max="16384" width="9.140625" style="310"/>
  </cols>
  <sheetData>
    <row r="2" spans="5:16" x14ac:dyDescent="0.2">
      <c r="P2" s="403" t="s">
        <v>276</v>
      </c>
    </row>
    <row r="3" spans="5:16" ht="15" x14ac:dyDescent="0.2">
      <c r="E3" s="870" t="s">
        <v>222</v>
      </c>
      <c r="F3" s="870"/>
      <c r="G3" s="870"/>
      <c r="H3" s="870"/>
      <c r="I3" s="870"/>
      <c r="J3" s="870"/>
      <c r="K3" s="870"/>
      <c r="L3" s="870"/>
      <c r="M3" s="330"/>
      <c r="N3" s="330"/>
    </row>
    <row r="4" spans="5:16" ht="15" x14ac:dyDescent="0.2">
      <c r="E4" s="870" t="s">
        <v>299</v>
      </c>
      <c r="F4" s="870"/>
      <c r="G4" s="870"/>
      <c r="H4" s="870"/>
      <c r="I4" s="870"/>
      <c r="J4" s="870"/>
      <c r="K4" s="870"/>
      <c r="L4" s="870"/>
      <c r="M4" s="330"/>
      <c r="N4" s="330"/>
    </row>
    <row r="5" spans="5:16" ht="14.25" x14ac:dyDescent="0.2">
      <c r="E5" s="871" t="s">
        <v>287</v>
      </c>
      <c r="F5" s="871"/>
      <c r="G5" s="871"/>
      <c r="H5" s="871"/>
      <c r="I5" s="871"/>
      <c r="J5" s="871"/>
      <c r="K5" s="871"/>
      <c r="L5" s="871"/>
      <c r="M5" s="330"/>
      <c r="N5" s="330"/>
    </row>
    <row r="6" spans="5:16" x14ac:dyDescent="0.2">
      <c r="E6" s="872" t="s">
        <v>301</v>
      </c>
      <c r="F6" s="872"/>
      <c r="G6" s="872"/>
      <c r="H6" s="872"/>
      <c r="I6" s="872"/>
      <c r="J6" s="872"/>
      <c r="K6" s="872"/>
      <c r="L6" s="872"/>
      <c r="M6" s="330"/>
      <c r="N6" s="330"/>
    </row>
    <row r="7" spans="5:16" ht="13.5" thickBot="1" x14ac:dyDescent="0.25"/>
    <row r="8" spans="5:16" ht="24" customHeight="1" x14ac:dyDescent="0.2">
      <c r="E8" s="873" t="s">
        <v>146</v>
      </c>
      <c r="F8" s="875" t="s">
        <v>0</v>
      </c>
      <c r="G8" s="877" t="s">
        <v>294</v>
      </c>
      <c r="H8" s="879" t="s">
        <v>292</v>
      </c>
      <c r="I8" s="880"/>
      <c r="J8" s="875"/>
      <c r="K8" s="881" t="s">
        <v>286</v>
      </c>
      <c r="L8" s="882"/>
    </row>
    <row r="9" spans="5:16" ht="20.25" customHeight="1" x14ac:dyDescent="0.2">
      <c r="E9" s="874"/>
      <c r="F9" s="876"/>
      <c r="G9" s="878"/>
      <c r="H9" s="515" t="s">
        <v>289</v>
      </c>
      <c r="I9" s="515" t="s">
        <v>290</v>
      </c>
      <c r="J9" s="515" t="s">
        <v>291</v>
      </c>
      <c r="K9" s="515" t="s">
        <v>293</v>
      </c>
      <c r="L9" s="515" t="s">
        <v>295</v>
      </c>
    </row>
    <row r="10" spans="5:16" ht="17.25" customHeight="1" x14ac:dyDescent="0.2">
      <c r="E10" s="516">
        <v>1</v>
      </c>
      <c r="F10" s="516">
        <v>2</v>
      </c>
      <c r="G10" s="516">
        <v>3</v>
      </c>
      <c r="H10" s="516">
        <v>4</v>
      </c>
      <c r="I10" s="516">
        <v>5</v>
      </c>
      <c r="J10" s="516">
        <v>6</v>
      </c>
      <c r="K10" s="516" t="s">
        <v>296</v>
      </c>
      <c r="L10" s="516" t="s">
        <v>297</v>
      </c>
    </row>
    <row r="11" spans="5:16" ht="18.75" customHeight="1" x14ac:dyDescent="0.2">
      <c r="E11" s="514" t="s">
        <v>158</v>
      </c>
      <c r="F11" s="513" t="s">
        <v>45</v>
      </c>
      <c r="G11" s="471">
        <f>G12+G13+G14</f>
        <v>75158838000</v>
      </c>
      <c r="H11" s="471">
        <f>H12+H14+H13</f>
        <v>4816548803</v>
      </c>
      <c r="I11" s="471">
        <f>I12+I14+I13</f>
        <v>2585843160</v>
      </c>
      <c r="J11" s="471">
        <f>J12+J14+J13</f>
        <v>7402391963</v>
      </c>
      <c r="K11" s="512">
        <f>J11-G11</f>
        <v>-67756446037</v>
      </c>
      <c r="L11" s="503">
        <f>J11/G11*100</f>
        <v>9.848997350118692</v>
      </c>
      <c r="N11" s="327"/>
    </row>
    <row r="12" spans="5:16" ht="18.75" customHeight="1" x14ac:dyDescent="0.2">
      <c r="E12" s="392" t="s">
        <v>168</v>
      </c>
      <c r="F12" s="397" t="s">
        <v>26</v>
      </c>
      <c r="G12" s="472">
        <f>$G$16</f>
        <v>74320354000</v>
      </c>
      <c r="H12" s="472">
        <f>H16</f>
        <v>4748013860</v>
      </c>
      <c r="I12" s="472">
        <f t="shared" ref="I12" si="0">I16</f>
        <v>2558669468</v>
      </c>
      <c r="J12" s="472">
        <f>J16</f>
        <v>7306683328</v>
      </c>
      <c r="K12" s="512">
        <f>J12-G12</f>
        <v>-67013670672</v>
      </c>
      <c r="L12" s="504">
        <f>J12/G12*100</f>
        <v>9.8313354750705315</v>
      </c>
      <c r="M12"/>
      <c r="N12" s="421"/>
    </row>
    <row r="13" spans="5:16" ht="18.75" customHeight="1" x14ac:dyDescent="0.2">
      <c r="E13" s="392" t="s">
        <v>169</v>
      </c>
      <c r="F13" s="397" t="s">
        <v>27</v>
      </c>
      <c r="G13" s="472">
        <f>$G$63</f>
        <v>538484000</v>
      </c>
      <c r="H13" s="472">
        <f>H63</f>
        <v>0</v>
      </c>
      <c r="I13" s="472">
        <f t="shared" ref="I13:J13" si="1">I63</f>
        <v>0</v>
      </c>
      <c r="J13" s="472">
        <f t="shared" si="1"/>
        <v>0</v>
      </c>
      <c r="K13" s="512">
        <f>J13-G13</f>
        <v>-538484000</v>
      </c>
      <c r="L13" s="504">
        <f>J13/G13*100</f>
        <v>0</v>
      </c>
      <c r="N13" s="327"/>
    </row>
    <row r="14" spans="5:16" ht="18.75" customHeight="1" x14ac:dyDescent="0.2">
      <c r="E14" s="392" t="str">
        <f>E67</f>
        <v>4.1.04</v>
      </c>
      <c r="F14" s="397" t="s">
        <v>129</v>
      </c>
      <c r="G14" s="472">
        <f>G67</f>
        <v>300000000</v>
      </c>
      <c r="H14" s="472">
        <f>H67</f>
        <v>68534943</v>
      </c>
      <c r="I14" s="472">
        <f t="shared" ref="I14" si="2">I67</f>
        <v>27173692</v>
      </c>
      <c r="J14" s="472">
        <f>J67</f>
        <v>95708635</v>
      </c>
      <c r="K14" s="512">
        <f>J14-G14</f>
        <v>-204291365</v>
      </c>
      <c r="L14" s="504">
        <f>J14/G14*100</f>
        <v>31.902878333333334</v>
      </c>
    </row>
    <row r="15" spans="5:16" ht="5.0999999999999996" customHeight="1" x14ac:dyDescent="0.2">
      <c r="E15" s="517"/>
      <c r="F15" s="518"/>
      <c r="G15" s="519"/>
      <c r="H15" s="519"/>
      <c r="I15" s="519"/>
      <c r="J15" s="519"/>
      <c r="K15" s="519"/>
      <c r="L15" s="520"/>
    </row>
    <row r="16" spans="5:16" ht="18.75" customHeight="1" x14ac:dyDescent="0.2">
      <c r="E16" s="521" t="str">
        <f>E12</f>
        <v>4.1.01</v>
      </c>
      <c r="F16" s="522" t="str">
        <f>F12</f>
        <v>PENDAPATAN PAJAK DAERAH</v>
      </c>
      <c r="G16" s="523">
        <f>G17+G27+G38+G44+G47+G48+G51+G54+G55+G58+G61</f>
        <v>74320354000</v>
      </c>
      <c r="H16" s="523">
        <f>H17+H27+H38+H44+H47+H48+H51+H54+H55+H58+H61</f>
        <v>4748013860</v>
      </c>
      <c r="I16" s="523">
        <f>I17+I27+I38+I44+I47+I48+I51+I54+I55+I58+I61</f>
        <v>2558669468</v>
      </c>
      <c r="J16" s="523">
        <f t="shared" ref="J16" si="3">J17+J27+J38+J44+J47+J48+J51+J54+J55+J58+J61</f>
        <v>7306683328</v>
      </c>
      <c r="K16" s="523">
        <f>J16-G16</f>
        <v>-67013670672</v>
      </c>
      <c r="L16" s="524">
        <f>J16/G16*100</f>
        <v>9.8313354750705315</v>
      </c>
      <c r="M16" s="469">
        <f>H17+H27+H38+H44+H47+H48+H51+H54+H55</f>
        <v>3769939808</v>
      </c>
    </row>
    <row r="17" spans="5:16" ht="18.75" customHeight="1" x14ac:dyDescent="0.2">
      <c r="E17" s="373" t="s">
        <v>170</v>
      </c>
      <c r="F17" s="351" t="s">
        <v>157</v>
      </c>
      <c r="G17" s="473">
        <f>G18+G21+G24</f>
        <v>2463180809</v>
      </c>
      <c r="H17" s="473">
        <f>H18+H21+H24</f>
        <v>170092999</v>
      </c>
      <c r="I17" s="473">
        <f>I18+I21+I24</f>
        <v>145763133</v>
      </c>
      <c r="J17" s="473">
        <f t="shared" ref="J17" si="4">J18+J21+J24</f>
        <v>315856132</v>
      </c>
      <c r="K17" s="473">
        <f>J17-G17</f>
        <v>-2147324677</v>
      </c>
      <c r="L17" s="505">
        <f>J17/G17*100</f>
        <v>12.823099743466701</v>
      </c>
    </row>
    <row r="18" spans="5:16" ht="18.75" customHeight="1" x14ac:dyDescent="0.2">
      <c r="E18" s="372" t="s">
        <v>171</v>
      </c>
      <c r="F18" s="335" t="s">
        <v>175</v>
      </c>
      <c r="G18" s="474">
        <v>2001580809</v>
      </c>
      <c r="H18" s="474">
        <f>H19+H20</f>
        <v>129546288</v>
      </c>
      <c r="I18" s="474">
        <f>I19+I20</f>
        <v>123682958</v>
      </c>
      <c r="J18" s="474">
        <f t="shared" ref="J18" si="5">J19+J20</f>
        <v>253229246</v>
      </c>
      <c r="K18" s="474"/>
      <c r="L18" s="506">
        <f>J18/G18*100</f>
        <v>12.651462527087009</v>
      </c>
      <c r="M18" s="470"/>
    </row>
    <row r="19" spans="5:16" ht="18.75" customHeight="1" x14ac:dyDescent="0.2">
      <c r="E19" s="372"/>
      <c r="F19" s="341" t="s">
        <v>149</v>
      </c>
      <c r="G19" s="475"/>
      <c r="H19" s="474">
        <f>'LRA-FEB'!J19</f>
        <v>129546288</v>
      </c>
      <c r="I19" s="474">
        <f>'REKON-MAR '!I16</f>
        <v>123682958</v>
      </c>
      <c r="J19" s="474">
        <f>H19+I19</f>
        <v>253229246</v>
      </c>
      <c r="K19" s="474"/>
      <c r="L19" s="507"/>
      <c r="M19" s="327"/>
      <c r="N19" s="327"/>
    </row>
    <row r="20" spans="5:16" ht="18.75" customHeight="1" x14ac:dyDescent="0.2">
      <c r="E20" s="372"/>
      <c r="F20" s="341" t="s">
        <v>147</v>
      </c>
      <c r="G20" s="475"/>
      <c r="H20" s="474">
        <f>'LRA-FEB'!J20</f>
        <v>0</v>
      </c>
      <c r="I20" s="474">
        <f>'REKON-MAR '!I17</f>
        <v>0</v>
      </c>
      <c r="J20" s="474">
        <f>H20+I20</f>
        <v>0</v>
      </c>
      <c r="K20" s="474"/>
      <c r="L20" s="507"/>
      <c r="M20" s="469"/>
    </row>
    <row r="21" spans="5:16" ht="21.75" customHeight="1" x14ac:dyDescent="0.2">
      <c r="E21" s="372" t="s">
        <v>173</v>
      </c>
      <c r="F21" s="336" t="s">
        <v>172</v>
      </c>
      <c r="G21" s="474">
        <v>350000000</v>
      </c>
      <c r="H21" s="474">
        <f>H22+H23</f>
        <v>29659211</v>
      </c>
      <c r="I21" s="474">
        <f>I22+I23</f>
        <v>19580175</v>
      </c>
      <c r="J21" s="474">
        <f>J22+J23</f>
        <v>49239386</v>
      </c>
      <c r="K21" s="474"/>
      <c r="L21" s="506">
        <f>J21/G21*100</f>
        <v>14.068396</v>
      </c>
      <c r="M21" s="327"/>
      <c r="N21" s="327"/>
    </row>
    <row r="22" spans="5:16" ht="36.75" customHeight="1" x14ac:dyDescent="0.2">
      <c r="E22" s="372"/>
      <c r="F22" s="339" t="s">
        <v>150</v>
      </c>
      <c r="G22" s="474"/>
      <c r="H22" s="474">
        <f>'LRA-FEB'!J22</f>
        <v>28059211</v>
      </c>
      <c r="I22" s="474">
        <f>'REKON-MAR '!I19</f>
        <v>17324379</v>
      </c>
      <c r="J22" s="474">
        <f>H22+I22</f>
        <v>45383590</v>
      </c>
      <c r="K22" s="474"/>
      <c r="L22" s="506"/>
      <c r="M22" s="404"/>
    </row>
    <row r="23" spans="5:16" ht="34.5" customHeight="1" x14ac:dyDescent="0.2">
      <c r="E23" s="372"/>
      <c r="F23" s="339" t="s">
        <v>148</v>
      </c>
      <c r="G23" s="475"/>
      <c r="H23" s="474">
        <f>'LRA-FEB'!J23</f>
        <v>1600000</v>
      </c>
      <c r="I23" s="474">
        <f>'REKON-MAR '!I20</f>
        <v>2255796</v>
      </c>
      <c r="J23" s="474">
        <f>H23+I23</f>
        <v>3855796</v>
      </c>
      <c r="K23" s="474"/>
      <c r="L23" s="506"/>
      <c r="M23" s="327"/>
    </row>
    <row r="24" spans="5:16" ht="18.75" customHeight="1" x14ac:dyDescent="0.2">
      <c r="E24" s="372" t="s">
        <v>174</v>
      </c>
      <c r="F24" s="335" t="s">
        <v>176</v>
      </c>
      <c r="G24" s="474">
        <v>111600000</v>
      </c>
      <c r="H24" s="474">
        <f>H25+H26</f>
        <v>10887500</v>
      </c>
      <c r="I24" s="474">
        <f>I25+I26</f>
        <v>2500000</v>
      </c>
      <c r="J24" s="474">
        <f t="shared" ref="J24" si="6">J25+J26</f>
        <v>13387500</v>
      </c>
      <c r="K24" s="474"/>
      <c r="L24" s="506">
        <f>J24/G24*100</f>
        <v>11.995967741935484</v>
      </c>
      <c r="M24" s="327"/>
    </row>
    <row r="25" spans="5:16" ht="18.75" customHeight="1" x14ac:dyDescent="0.2">
      <c r="E25" s="372"/>
      <c r="F25" s="341" t="s">
        <v>151</v>
      </c>
      <c r="G25" s="474"/>
      <c r="H25" s="474">
        <f>'LRA-FEB'!J25</f>
        <v>10037500</v>
      </c>
      <c r="I25" s="474">
        <f>'REKON-MAR '!I22</f>
        <v>2500000</v>
      </c>
      <c r="J25" s="474">
        <f>H25+I25</f>
        <v>12537500</v>
      </c>
      <c r="K25" s="474"/>
      <c r="L25" s="506"/>
      <c r="M25" s="404"/>
    </row>
    <row r="26" spans="5:16" ht="18.75" customHeight="1" x14ac:dyDescent="0.2">
      <c r="E26" s="372"/>
      <c r="F26" s="341" t="str">
        <f xml:space="preserve"> "Penerimaan Piutang " &amp;F24</f>
        <v>Penerimaan Piutang Pajak Wisma Pariwisata</v>
      </c>
      <c r="G26" s="475"/>
      <c r="H26" s="474">
        <f>'LRA-FEB'!J26</f>
        <v>850000</v>
      </c>
      <c r="I26" s="474">
        <f>'REKON-MAR '!I23</f>
        <v>0</v>
      </c>
      <c r="J26" s="474">
        <f>H26+I26</f>
        <v>850000</v>
      </c>
      <c r="K26" s="474"/>
      <c r="L26" s="506"/>
      <c r="M26" s="469"/>
    </row>
    <row r="27" spans="5:16" ht="18.75" customHeight="1" x14ac:dyDescent="0.2">
      <c r="E27" s="373" t="s">
        <v>177</v>
      </c>
      <c r="F27" s="427" t="s">
        <v>159</v>
      </c>
      <c r="G27" s="476">
        <v>3637447807</v>
      </c>
      <c r="H27" s="473">
        <f>H28+H31+H34+H37</f>
        <v>429035215</v>
      </c>
      <c r="I27" s="473">
        <f>I28+I31+I34+I37</f>
        <v>161494218</v>
      </c>
      <c r="J27" s="473">
        <f t="shared" ref="J27" si="7">J28+J31+J34+J37</f>
        <v>590529433</v>
      </c>
      <c r="K27" s="473">
        <f>J27-G27</f>
        <v>-3046918374</v>
      </c>
      <c r="L27" s="505">
        <f>J27/G27*100</f>
        <v>16.234719075929274</v>
      </c>
      <c r="N27" s="404"/>
    </row>
    <row r="28" spans="5:16" ht="18.75" customHeight="1" x14ac:dyDescent="0.2">
      <c r="E28" s="372" t="s">
        <v>178</v>
      </c>
      <c r="F28" s="335" t="s">
        <v>179</v>
      </c>
      <c r="G28" s="477"/>
      <c r="H28" s="474">
        <f>H29+H30</f>
        <v>225306605</v>
      </c>
      <c r="I28" s="474">
        <f>I29+I30</f>
        <v>79319739</v>
      </c>
      <c r="J28" s="474">
        <f t="shared" ref="J28" si="8">J29+J30</f>
        <v>304626344</v>
      </c>
      <c r="K28" s="474"/>
      <c r="L28" s="506"/>
      <c r="M28" s="327"/>
      <c r="N28" s="404"/>
      <c r="P28"/>
    </row>
    <row r="29" spans="5:16" ht="18.75" customHeight="1" x14ac:dyDescent="0.2">
      <c r="E29" s="372"/>
      <c r="F29" s="341" t="s">
        <v>180</v>
      </c>
      <c r="G29" s="474"/>
      <c r="H29" s="474">
        <f>'LRA-FEB'!J29</f>
        <v>186687716</v>
      </c>
      <c r="I29" s="474">
        <f>'REKON-MAR '!I26</f>
        <v>67792839</v>
      </c>
      <c r="J29" s="474">
        <f>H29+I29</f>
        <v>254480555</v>
      </c>
      <c r="K29" s="474"/>
      <c r="L29" s="506"/>
      <c r="M29" s="327"/>
      <c r="N29" s="404"/>
    </row>
    <row r="30" spans="5:16" ht="18.75" customHeight="1" x14ac:dyDescent="0.2">
      <c r="E30" s="372"/>
      <c r="F30" s="341" t="str">
        <f xml:space="preserve"> "Penerimaan Piutang " &amp;F28</f>
        <v>Penerimaan Piutang Pajak Restoran dan Sejenisnya</v>
      </c>
      <c r="G30" s="475"/>
      <c r="H30" s="474">
        <f>'LRA-FEB'!J30</f>
        <v>38618889</v>
      </c>
      <c r="I30" s="474">
        <f>'REKON-MAR '!I27</f>
        <v>11526900</v>
      </c>
      <c r="J30" s="474">
        <f>H30+I30</f>
        <v>50145789</v>
      </c>
      <c r="K30" s="474"/>
      <c r="L30" s="507"/>
      <c r="M30" s="327"/>
    </row>
    <row r="31" spans="5:16" ht="18.75" customHeight="1" x14ac:dyDescent="0.2">
      <c r="E31" s="372" t="s">
        <v>181</v>
      </c>
      <c r="F31" s="335" t="s">
        <v>182</v>
      </c>
      <c r="G31" s="477"/>
      <c r="H31" s="483">
        <f>H32+H33</f>
        <v>28701427</v>
      </c>
      <c r="I31" s="483">
        <f>I32+I33</f>
        <v>19310850</v>
      </c>
      <c r="J31" s="483">
        <f t="shared" ref="J31" si="9">J32+J33</f>
        <v>48012277</v>
      </c>
      <c r="K31" s="483"/>
      <c r="L31" s="506"/>
      <c r="M31" s="404"/>
    </row>
    <row r="32" spans="5:16" ht="18.75" customHeight="1" x14ac:dyDescent="0.2">
      <c r="E32" s="372"/>
      <c r="F32" s="341" t="s">
        <v>183</v>
      </c>
      <c r="G32" s="474"/>
      <c r="H32" s="474">
        <f>'LRA-FEB'!J32</f>
        <v>24107127</v>
      </c>
      <c r="I32" s="474">
        <f>'REKON-MAR '!I29</f>
        <v>17382850</v>
      </c>
      <c r="J32" s="474">
        <f>H32+I32</f>
        <v>41489977</v>
      </c>
      <c r="K32" s="474"/>
      <c r="L32" s="506"/>
      <c r="M32" s="404"/>
      <c r="N32" s="420"/>
    </row>
    <row r="33" spans="5:16" ht="18.75" customHeight="1" x14ac:dyDescent="0.2">
      <c r="E33" s="372"/>
      <c r="F33" s="341" t="str">
        <f xml:space="preserve"> "Penerimaan Piutang " &amp;F31</f>
        <v>Penerimaan Piutang Pajak Rumah Makan dan Sejenisnya</v>
      </c>
      <c r="G33" s="475"/>
      <c r="H33" s="474">
        <f>'LRA-FEB'!J33</f>
        <v>4594300</v>
      </c>
      <c r="I33" s="474">
        <f>'REKON-MAR '!I30</f>
        <v>1928000</v>
      </c>
      <c r="J33" s="474">
        <f>H33+I33</f>
        <v>6522300</v>
      </c>
      <c r="K33" s="474"/>
      <c r="L33" s="507"/>
      <c r="M33" s="327"/>
    </row>
    <row r="34" spans="5:16" ht="18.75" customHeight="1" x14ac:dyDescent="0.2">
      <c r="E34" s="372" t="s">
        <v>184</v>
      </c>
      <c r="F34" s="335" t="s">
        <v>185</v>
      </c>
      <c r="G34" s="477"/>
      <c r="H34" s="474">
        <f>H35+H36</f>
        <v>91680883</v>
      </c>
      <c r="I34" s="474">
        <f>I35+I36</f>
        <v>23791579</v>
      </c>
      <c r="J34" s="474">
        <f t="shared" ref="J34" si="10">J35+J36</f>
        <v>115472462</v>
      </c>
      <c r="K34" s="474"/>
      <c r="L34" s="506"/>
    </row>
    <row r="35" spans="5:16" ht="18.75" customHeight="1" x14ac:dyDescent="0.2">
      <c r="E35" s="372"/>
      <c r="F35" s="341" t="s">
        <v>186</v>
      </c>
      <c r="G35" s="475"/>
      <c r="H35" s="474">
        <f>'LRA-FEB'!J35</f>
        <v>68095065</v>
      </c>
      <c r="I35" s="474">
        <f>'REKON-MAR '!I32</f>
        <v>23566579</v>
      </c>
      <c r="J35" s="474">
        <f>H35+I35</f>
        <v>91661644</v>
      </c>
      <c r="K35" s="474"/>
      <c r="L35" s="507"/>
      <c r="M35" s="327"/>
    </row>
    <row r="36" spans="5:16" ht="18.75" customHeight="1" x14ac:dyDescent="0.2">
      <c r="E36" s="372"/>
      <c r="F36" s="341" t="str">
        <f xml:space="preserve"> "Penerimaan Piutang " &amp;F34</f>
        <v>Penerimaan Piutang Pajak Kafetaria dan Sejenisnya</v>
      </c>
      <c r="G36" s="475"/>
      <c r="H36" s="474">
        <f>'LRA-FEB'!J36</f>
        <v>23585818</v>
      </c>
      <c r="I36" s="474">
        <f>'REKON-MAR '!I33</f>
        <v>225000</v>
      </c>
      <c r="J36" s="474">
        <f>H36+I36</f>
        <v>23810818</v>
      </c>
      <c r="K36" s="474"/>
      <c r="L36" s="506"/>
      <c r="M36" s="404"/>
      <c r="N36" s="327"/>
    </row>
    <row r="37" spans="5:16" ht="18.75" customHeight="1" x14ac:dyDescent="0.2">
      <c r="E37" s="372" t="s">
        <v>188</v>
      </c>
      <c r="F37" s="335" t="s">
        <v>187</v>
      </c>
      <c r="G37" s="477"/>
      <c r="H37" s="474">
        <f>'LRA-FEB'!J37</f>
        <v>83346300</v>
      </c>
      <c r="I37" s="474">
        <f>'REKON-MAR '!I34</f>
        <v>39072050</v>
      </c>
      <c r="J37" s="474">
        <f>H37+I37</f>
        <v>122418350</v>
      </c>
      <c r="K37" s="474"/>
      <c r="L37" s="506"/>
      <c r="M37" s="469"/>
      <c r="N37" s="327"/>
    </row>
    <row r="38" spans="5:16" ht="18.75" customHeight="1" x14ac:dyDescent="0.2">
      <c r="E38" s="373" t="s">
        <v>189</v>
      </c>
      <c r="F38" s="351" t="s">
        <v>160</v>
      </c>
      <c r="G38" s="473">
        <f>G39+G42</f>
        <v>11590549</v>
      </c>
      <c r="H38" s="473">
        <f>H39</f>
        <v>2130000</v>
      </c>
      <c r="I38" s="473">
        <f>I39</f>
        <v>2290000</v>
      </c>
      <c r="J38" s="473">
        <f t="shared" ref="J38" si="11">J39</f>
        <v>4420000</v>
      </c>
      <c r="K38" s="473">
        <f>J38-G38</f>
        <v>-7170549</v>
      </c>
      <c r="L38" s="505">
        <f>J38/G38*100</f>
        <v>38.134518045693952</v>
      </c>
      <c r="N38" s="327"/>
    </row>
    <row r="39" spans="5:16" ht="18.75" customHeight="1" x14ac:dyDescent="0.2">
      <c r="E39" s="374" t="s">
        <v>191</v>
      </c>
      <c r="F39" s="337" t="s">
        <v>190</v>
      </c>
      <c r="G39" s="474">
        <v>11590549</v>
      </c>
      <c r="H39" s="474">
        <f>H40+H41+H42+H43</f>
        <v>2130000</v>
      </c>
      <c r="I39" s="474">
        <f>I40+I41+I42+I43</f>
        <v>2290000</v>
      </c>
      <c r="J39" s="474">
        <f>J40+J41+J42+J43</f>
        <v>4420000</v>
      </c>
      <c r="K39" s="474"/>
      <c r="L39" s="506">
        <f>J39/G39*100</f>
        <v>38.134518045693952</v>
      </c>
      <c r="N39" s="422"/>
      <c r="O39" s="421"/>
    </row>
    <row r="40" spans="5:16" ht="18.75" customHeight="1" x14ac:dyDescent="0.2">
      <c r="E40" s="374"/>
      <c r="F40" s="344" t="s">
        <v>192</v>
      </c>
      <c r="G40" s="474"/>
      <c r="H40" s="474">
        <f>'LRA-FEB'!J40</f>
        <v>1630000</v>
      </c>
      <c r="I40" s="474">
        <f>'REKON-MAR '!I37</f>
        <v>500000</v>
      </c>
      <c r="J40" s="474">
        <f>H40+I40</f>
        <v>2130000</v>
      </c>
      <c r="K40" s="474"/>
      <c r="L40" s="506"/>
      <c r="N40" s="421"/>
      <c r="O40" s="327"/>
    </row>
    <row r="41" spans="5:16" ht="18.75" customHeight="1" x14ac:dyDescent="0.2">
      <c r="E41" s="374"/>
      <c r="F41" s="341" t="str">
        <f xml:space="preserve"> "Penerimaan Piutang " &amp;F39</f>
        <v>Penerimaan Piutang Pajak Diskotik, Karaoke, Club Malam, dan Sejenisnya</v>
      </c>
      <c r="G41" s="474"/>
      <c r="H41" s="474">
        <f>'LRA-FEB'!J41</f>
        <v>0</v>
      </c>
      <c r="I41" s="474">
        <f>'REKON-MAR '!I38</f>
        <v>0</v>
      </c>
      <c r="J41" s="474">
        <f>H41+I41</f>
        <v>0</v>
      </c>
      <c r="K41" s="474"/>
      <c r="L41" s="507"/>
      <c r="N41" s="327"/>
    </row>
    <row r="42" spans="5:16" ht="18.75" customHeight="1" x14ac:dyDescent="0.2">
      <c r="E42" s="374"/>
      <c r="F42" s="341" t="s">
        <v>225</v>
      </c>
      <c r="G42" s="474"/>
      <c r="H42" s="474">
        <f>'LRA-FEB'!J42</f>
        <v>500000</v>
      </c>
      <c r="I42" s="474">
        <f>'REKON-MAR '!I39</f>
        <v>1790000</v>
      </c>
      <c r="J42" s="474">
        <f>H42+I42</f>
        <v>2290000</v>
      </c>
      <c r="K42" s="474"/>
      <c r="L42" s="507"/>
      <c r="M42"/>
    </row>
    <row r="43" spans="5:16" ht="18.75" customHeight="1" x14ac:dyDescent="0.2">
      <c r="E43" s="374"/>
      <c r="F43" s="341" t="s">
        <v>275</v>
      </c>
      <c r="G43" s="474"/>
      <c r="H43" s="474">
        <f>'LRA-FEB'!J43</f>
        <v>0</v>
      </c>
      <c r="I43" s="474">
        <f>'REKON-MAR '!I40</f>
        <v>0</v>
      </c>
      <c r="J43" s="474">
        <f>H43+I43</f>
        <v>0</v>
      </c>
      <c r="K43" s="474"/>
      <c r="L43" s="507"/>
      <c r="M43"/>
    </row>
    <row r="44" spans="5:16" ht="18.75" customHeight="1" x14ac:dyDescent="0.2">
      <c r="E44" s="373" t="s">
        <v>193</v>
      </c>
      <c r="F44" s="351" t="s">
        <v>161</v>
      </c>
      <c r="G44" s="473">
        <f>G45+G46</f>
        <v>846864648</v>
      </c>
      <c r="H44" s="473">
        <f>H45+H46</f>
        <v>28806000</v>
      </c>
      <c r="I44" s="473">
        <f>I45+I46</f>
        <v>26635000</v>
      </c>
      <c r="J44" s="473">
        <f t="shared" ref="J44" si="12">J45+J46</f>
        <v>55441000</v>
      </c>
      <c r="K44" s="473">
        <f>J44-G44</f>
        <v>-791423648</v>
      </c>
      <c r="L44" s="505">
        <f>J44/G44*100</f>
        <v>6.5466187697092293</v>
      </c>
    </row>
    <row r="45" spans="5:16" ht="18.75" customHeight="1" x14ac:dyDescent="0.2">
      <c r="E45" s="372" t="s">
        <v>195</v>
      </c>
      <c r="F45" s="335" t="s">
        <v>194</v>
      </c>
      <c r="G45" s="478">
        <v>426864648</v>
      </c>
      <c r="H45" s="474">
        <f>'LRA-FEB'!J45</f>
        <v>1050000</v>
      </c>
      <c r="I45" s="474">
        <f>'REKON-MAR '!I42</f>
        <v>19125000</v>
      </c>
      <c r="J45" s="474">
        <f>H45+I45</f>
        <v>20175000</v>
      </c>
      <c r="K45" s="474"/>
      <c r="L45" s="506">
        <f t="shared" ref="L45:L51" si="13">J45/G45*100</f>
        <v>4.7263225227309054</v>
      </c>
    </row>
    <row r="46" spans="5:16" ht="18.75" customHeight="1" x14ac:dyDescent="0.2">
      <c r="E46" s="372" t="s">
        <v>196</v>
      </c>
      <c r="F46" s="335" t="s">
        <v>197</v>
      </c>
      <c r="G46" s="478">
        <v>420000000</v>
      </c>
      <c r="H46" s="474">
        <f>'LRA-FEB'!J46</f>
        <v>27756000</v>
      </c>
      <c r="I46" s="474">
        <f>'REKON-MAR '!I43</f>
        <v>7510000</v>
      </c>
      <c r="J46" s="474">
        <f>H46+I46</f>
        <v>35266000</v>
      </c>
      <c r="K46" s="474"/>
      <c r="L46" s="506">
        <f t="shared" si="13"/>
        <v>8.3966666666666665</v>
      </c>
      <c r="M46" s="404"/>
    </row>
    <row r="47" spans="5:16" ht="18.75" customHeight="1" x14ac:dyDescent="0.2">
      <c r="E47" s="373" t="s">
        <v>198</v>
      </c>
      <c r="F47" s="351" t="s">
        <v>162</v>
      </c>
      <c r="G47" s="479">
        <v>20400000000</v>
      </c>
      <c r="H47" s="473">
        <f>'LRA-FEB'!J47</f>
        <v>3131345594</v>
      </c>
      <c r="I47" s="473">
        <f>'REKON-MAR '!I44</f>
        <v>1533980668</v>
      </c>
      <c r="J47" s="473">
        <f>H47+I47</f>
        <v>4665326262</v>
      </c>
      <c r="K47" s="473">
        <f>J47-G47</f>
        <v>-15734673738</v>
      </c>
      <c r="L47" s="505">
        <f t="shared" si="13"/>
        <v>22.869246382352941</v>
      </c>
      <c r="M47" s="404"/>
      <c r="P47" s="403"/>
    </row>
    <row r="48" spans="5:16" ht="18.75" customHeight="1" x14ac:dyDescent="0.2">
      <c r="E48" s="373" t="s">
        <v>199</v>
      </c>
      <c r="F48" s="351" t="s">
        <v>85</v>
      </c>
      <c r="G48" s="480">
        <v>300000000</v>
      </c>
      <c r="H48" s="480">
        <f>H49+H50</f>
        <v>7330000</v>
      </c>
      <c r="I48" s="480">
        <f>I49+I50</f>
        <v>1800000</v>
      </c>
      <c r="J48" s="480">
        <f t="shared" ref="J48" si="14">J49+J50</f>
        <v>9130000</v>
      </c>
      <c r="K48" s="473">
        <f>J48-G48</f>
        <v>-290870000</v>
      </c>
      <c r="L48" s="505">
        <f t="shared" si="13"/>
        <v>3.0433333333333334</v>
      </c>
      <c r="M48" s="405"/>
      <c r="N48" s="403"/>
    </row>
    <row r="49" spans="5:14" ht="18.75" customHeight="1" x14ac:dyDescent="0.2">
      <c r="E49" s="373"/>
      <c r="F49" s="344" t="s">
        <v>163</v>
      </c>
      <c r="G49" s="480"/>
      <c r="H49" s="474">
        <f>'LRA-FEB'!J49</f>
        <v>5030000</v>
      </c>
      <c r="I49" s="474">
        <f>'REKON-MAR '!I46</f>
        <v>1800000</v>
      </c>
      <c r="J49" s="474">
        <f>H49+I49</f>
        <v>6830000</v>
      </c>
      <c r="K49" s="474"/>
      <c r="L49" s="505"/>
    </row>
    <row r="50" spans="5:14" ht="18.75" customHeight="1" x14ac:dyDescent="0.2">
      <c r="E50" s="373"/>
      <c r="F50" s="341" t="str">
        <f xml:space="preserve"> "Penerimaan Piutang " &amp;F48</f>
        <v>Penerimaan Piutang Pajak Parkir</v>
      </c>
      <c r="G50" s="480"/>
      <c r="H50" s="474">
        <f>'LRA-FEB'!J50</f>
        <v>2300000</v>
      </c>
      <c r="I50" s="478">
        <v>0</v>
      </c>
      <c r="J50" s="474">
        <f>H50+I50</f>
        <v>2300000</v>
      </c>
      <c r="K50" s="474"/>
      <c r="L50" s="505"/>
    </row>
    <row r="51" spans="5:14" ht="18.75" customHeight="1" x14ac:dyDescent="0.2">
      <c r="E51" s="373" t="s">
        <v>202</v>
      </c>
      <c r="F51" s="351" t="s">
        <v>200</v>
      </c>
      <c r="G51" s="480">
        <v>80000000</v>
      </c>
      <c r="H51" s="480">
        <f>H52+H53</f>
        <v>1200000</v>
      </c>
      <c r="I51" s="480">
        <f>I52+I53</f>
        <v>3543500</v>
      </c>
      <c r="J51" s="480">
        <f t="shared" ref="J51" si="15">J52+J53</f>
        <v>4743500</v>
      </c>
      <c r="K51" s="473">
        <f>J51-G51</f>
        <v>-75256500</v>
      </c>
      <c r="L51" s="505">
        <f t="shared" si="13"/>
        <v>5.9293750000000003</v>
      </c>
    </row>
    <row r="52" spans="5:14" ht="18.75" customHeight="1" x14ac:dyDescent="0.2">
      <c r="E52" s="372"/>
      <c r="F52" s="341" t="s">
        <v>201</v>
      </c>
      <c r="G52" s="478"/>
      <c r="H52" s="474">
        <f>'LRA-FEB'!J52</f>
        <v>1200000</v>
      </c>
      <c r="I52" s="474">
        <f>'REKON-MAR '!I49</f>
        <v>1026000</v>
      </c>
      <c r="J52" s="474">
        <f>H52+I52</f>
        <v>2226000</v>
      </c>
      <c r="K52" s="474"/>
      <c r="L52" s="506"/>
      <c r="M52" s="403"/>
    </row>
    <row r="53" spans="5:14" ht="18.75" customHeight="1" x14ac:dyDescent="0.2">
      <c r="E53" s="372"/>
      <c r="F53" s="341" t="str">
        <f xml:space="preserve"> "Penerimaan Piutang " &amp;F51</f>
        <v>Penerimaan Piutang Pajak Air Tanah</v>
      </c>
      <c r="G53" s="481"/>
      <c r="H53" s="474">
        <f>'LRA-FEB'!J53</f>
        <v>0</v>
      </c>
      <c r="I53" s="474">
        <f>'REKON-MAR '!I50</f>
        <v>2517500</v>
      </c>
      <c r="J53" s="474">
        <f>H53+I53</f>
        <v>2517500</v>
      </c>
      <c r="K53" s="474"/>
      <c r="L53" s="507"/>
    </row>
    <row r="54" spans="5:14" ht="18.75" customHeight="1" x14ac:dyDescent="0.2">
      <c r="E54" s="373" t="s">
        <v>203</v>
      </c>
      <c r="F54" s="351" t="s">
        <v>87</v>
      </c>
      <c r="G54" s="480">
        <v>500000000</v>
      </c>
      <c r="H54" s="473">
        <f>'LRA-FEB'!J54</f>
        <v>0</v>
      </c>
      <c r="I54" s="474">
        <f>'REKON-MAR '!I51</f>
        <v>0</v>
      </c>
      <c r="J54" s="474">
        <f>H54+I54</f>
        <v>0</v>
      </c>
      <c r="K54" s="473">
        <f>J54-G54</f>
        <v>-500000000</v>
      </c>
      <c r="L54" s="505">
        <f>J54/G54*100</f>
        <v>0</v>
      </c>
    </row>
    <row r="55" spans="5:14" ht="18.75" customHeight="1" x14ac:dyDescent="0.2">
      <c r="E55" s="373" t="s">
        <v>204</v>
      </c>
      <c r="F55" s="351" t="s">
        <v>226</v>
      </c>
      <c r="G55" s="480">
        <v>785886750</v>
      </c>
      <c r="H55" s="480">
        <f>H56+H57</f>
        <v>0</v>
      </c>
      <c r="I55" s="480">
        <f>I56+I57</f>
        <v>4385000</v>
      </c>
      <c r="J55" s="473">
        <f>J56+J57</f>
        <v>4385000</v>
      </c>
      <c r="K55" s="473">
        <f>J55-G55</f>
        <v>-781501750</v>
      </c>
      <c r="L55" s="505">
        <f t="shared" ref="L55" si="16">J55/G55*100</f>
        <v>0.55796843501942228</v>
      </c>
      <c r="N55" s="403" t="s">
        <v>284</v>
      </c>
    </row>
    <row r="56" spans="5:14" ht="18.75" customHeight="1" x14ac:dyDescent="0.2">
      <c r="E56" s="373"/>
      <c r="F56" s="401" t="s">
        <v>228</v>
      </c>
      <c r="G56" s="480"/>
      <c r="H56" s="474">
        <f>'LRA-FEB'!J56</f>
        <v>0</v>
      </c>
      <c r="I56" s="474">
        <f>'REKON-MAR '!I53</f>
        <v>4385000</v>
      </c>
      <c r="J56" s="474">
        <f>H56+I56</f>
        <v>4385000</v>
      </c>
      <c r="K56" s="474"/>
      <c r="L56" s="505"/>
    </row>
    <row r="57" spans="5:14" ht="18.75" customHeight="1" x14ac:dyDescent="0.2">
      <c r="E57" s="373"/>
      <c r="F57" s="401" t="s">
        <v>227</v>
      </c>
      <c r="G57" s="480"/>
      <c r="H57" s="474">
        <f>'LRA-FEB'!J57</f>
        <v>0</v>
      </c>
      <c r="I57" s="474">
        <f>'REKON-MAR '!I54</f>
        <v>0</v>
      </c>
      <c r="J57" s="474">
        <f>H57+I57</f>
        <v>0</v>
      </c>
      <c r="K57" s="474"/>
      <c r="L57" s="505"/>
    </row>
    <row r="58" spans="5:14" ht="27" customHeight="1" x14ac:dyDescent="0.2">
      <c r="E58" s="373" t="s">
        <v>206</v>
      </c>
      <c r="F58" s="360" t="s">
        <v>205</v>
      </c>
      <c r="G58" s="482">
        <f>G59+G60</f>
        <v>33451567633</v>
      </c>
      <c r="H58" s="482">
        <f>H59+H60</f>
        <v>280520152</v>
      </c>
      <c r="I58" s="482">
        <f>I59+I60</f>
        <v>93375749</v>
      </c>
      <c r="J58" s="482">
        <f t="shared" ref="J58" si="17">J59+J60</f>
        <v>373895901</v>
      </c>
      <c r="K58" s="473">
        <f>J58-G58</f>
        <v>-33077671732</v>
      </c>
      <c r="L58" s="508">
        <f>J58/G58*100</f>
        <v>1.1177231067376088</v>
      </c>
      <c r="M58" s="327">
        <f>J58+J67</f>
        <v>469604536</v>
      </c>
      <c r="N58" s="403"/>
    </row>
    <row r="59" spans="5:14" ht="27" customHeight="1" x14ac:dyDescent="0.2">
      <c r="E59" s="372"/>
      <c r="F59" s="339" t="s">
        <v>207</v>
      </c>
      <c r="G59" s="481">
        <v>15673511656</v>
      </c>
      <c r="H59" s="474">
        <f>'LRA-FEB'!J59</f>
        <v>0</v>
      </c>
      <c r="I59" s="474">
        <f>'REKON-MAR '!I56</f>
        <v>366310</v>
      </c>
      <c r="J59" s="474">
        <f>H59+I59</f>
        <v>366310</v>
      </c>
      <c r="K59" s="474"/>
      <c r="L59" s="509">
        <f t="shared" ref="L59" si="18">J59/G59*100</f>
        <v>2.3371278118121813E-3</v>
      </c>
    </row>
    <row r="60" spans="5:14" ht="27" customHeight="1" x14ac:dyDescent="0.2">
      <c r="E60" s="372"/>
      <c r="F60" s="339" t="s">
        <v>208</v>
      </c>
      <c r="G60" s="481">
        <v>17778055977</v>
      </c>
      <c r="H60" s="474">
        <f>'LRA-FEB'!J60</f>
        <v>280520152</v>
      </c>
      <c r="I60" s="474">
        <f>'REKON-MAR '!I57</f>
        <v>93009439</v>
      </c>
      <c r="J60" s="474">
        <f>H60+I60</f>
        <v>373529591</v>
      </c>
      <c r="K60" s="474"/>
      <c r="L60" s="507"/>
      <c r="M60" s="327"/>
    </row>
    <row r="61" spans="5:14" ht="26.25" customHeight="1" x14ac:dyDescent="0.2">
      <c r="E61" s="373" t="s">
        <v>209</v>
      </c>
      <c r="F61" s="352" t="s">
        <v>115</v>
      </c>
      <c r="G61" s="480">
        <v>11843815804</v>
      </c>
      <c r="H61" s="473">
        <f>'LRA-FEB'!J61</f>
        <v>697553900</v>
      </c>
      <c r="I61" s="473">
        <f>'REKON-MAR '!I58</f>
        <v>585402200</v>
      </c>
      <c r="J61" s="473">
        <f>H61+I61</f>
        <v>1282956100</v>
      </c>
      <c r="K61" s="473">
        <f>J61-G61</f>
        <v>-10560859704</v>
      </c>
      <c r="L61" s="510">
        <f>J61/G61*100</f>
        <v>10.832286834169681</v>
      </c>
      <c r="M61" s="419"/>
    </row>
    <row r="62" spans="5:14" ht="10.5" customHeight="1" x14ac:dyDescent="0.2">
      <c r="E62" s="372"/>
      <c r="F62" s="336"/>
      <c r="G62" s="478"/>
      <c r="H62" s="478"/>
      <c r="I62" s="478"/>
      <c r="J62" s="478"/>
      <c r="K62" s="474"/>
      <c r="L62" s="506"/>
    </row>
    <row r="63" spans="5:14" ht="18.75" customHeight="1" x14ac:dyDescent="0.2">
      <c r="E63" s="525" t="str">
        <f>E13</f>
        <v>4.1.02</v>
      </c>
      <c r="F63" s="526" t="str">
        <f>F13</f>
        <v>HASIL RETRIBUSI DAERAH</v>
      </c>
      <c r="G63" s="519">
        <f>G64</f>
        <v>538484000</v>
      </c>
      <c r="H63" s="519">
        <f>H64</f>
        <v>0</v>
      </c>
      <c r="I63" s="519">
        <f>I64</f>
        <v>0</v>
      </c>
      <c r="J63" s="519">
        <f t="shared" ref="J63:J64" si="19">J64</f>
        <v>0</v>
      </c>
      <c r="K63" s="523">
        <f>J63-G63</f>
        <v>-538484000</v>
      </c>
      <c r="L63" s="524">
        <f>J63/G63*100</f>
        <v>0</v>
      </c>
    </row>
    <row r="64" spans="5:14" s="313" customFormat="1" ht="18.75" customHeight="1" x14ac:dyDescent="0.2">
      <c r="E64" s="372" t="s">
        <v>210</v>
      </c>
      <c r="F64" s="371" t="s">
        <v>93</v>
      </c>
      <c r="G64" s="478">
        <f>G65+G66</f>
        <v>538484000</v>
      </c>
      <c r="H64" s="481">
        <f>H65</f>
        <v>0</v>
      </c>
      <c r="I64" s="481">
        <f>I65</f>
        <v>0</v>
      </c>
      <c r="J64" s="481">
        <f t="shared" si="19"/>
        <v>0</v>
      </c>
      <c r="K64" s="473"/>
      <c r="L64" s="507">
        <f>J64/G64*100</f>
        <v>0</v>
      </c>
    </row>
    <row r="65" spans="5:14" ht="18.75" customHeight="1" x14ac:dyDescent="0.2">
      <c r="E65" s="372" t="s">
        <v>211</v>
      </c>
      <c r="F65" s="336" t="s">
        <v>212</v>
      </c>
      <c r="G65" s="481">
        <v>538484000</v>
      </c>
      <c r="H65" s="474">
        <f>'LRA-FEB'!J65</f>
        <v>0</v>
      </c>
      <c r="I65" s="474">
        <f>'REKON-MAR '!I62</f>
        <v>0</v>
      </c>
      <c r="J65" s="474">
        <f>H65+I65</f>
        <v>0</v>
      </c>
      <c r="K65" s="474"/>
      <c r="L65" s="506">
        <f>J65/G65*100</f>
        <v>0</v>
      </c>
    </row>
    <row r="66" spans="5:14" ht="21" customHeight="1" x14ac:dyDescent="0.2">
      <c r="E66" s="372"/>
      <c r="F66" s="339" t="s">
        <v>213</v>
      </c>
      <c r="G66" s="478"/>
      <c r="H66" s="474">
        <f>'LRA-FEB'!J66</f>
        <v>0</v>
      </c>
      <c r="I66" s="474">
        <f>'REKON-MAR '!I63</f>
        <v>0</v>
      </c>
      <c r="J66" s="474">
        <f>H66+I66</f>
        <v>0</v>
      </c>
      <c r="K66" s="474"/>
      <c r="L66" s="506"/>
    </row>
    <row r="67" spans="5:14" ht="21" customHeight="1" x14ac:dyDescent="0.2">
      <c r="E67" s="525" t="s">
        <v>214</v>
      </c>
      <c r="F67" s="526" t="str">
        <f>F14</f>
        <v>LAIN-LAIN PAD YANG SAH</v>
      </c>
      <c r="G67" s="519">
        <f>G68</f>
        <v>300000000</v>
      </c>
      <c r="H67" s="519">
        <f>H68</f>
        <v>68534943</v>
      </c>
      <c r="I67" s="519">
        <f>I68</f>
        <v>27173692</v>
      </c>
      <c r="J67" s="519">
        <f t="shared" ref="J67" si="20">J68</f>
        <v>95708635</v>
      </c>
      <c r="K67" s="523">
        <f>J67-G67</f>
        <v>-204291365</v>
      </c>
      <c r="L67" s="524">
        <f>J67/G67*100</f>
        <v>31.902878333333334</v>
      </c>
    </row>
    <row r="68" spans="5:14" ht="24" customHeight="1" x14ac:dyDescent="0.2">
      <c r="E68" s="372" t="s">
        <v>216</v>
      </c>
      <c r="F68" s="371" t="s">
        <v>217</v>
      </c>
      <c r="G68" s="478">
        <v>300000000</v>
      </c>
      <c r="H68" s="478">
        <f>H69+H70+H71</f>
        <v>68534943</v>
      </c>
      <c r="I68" s="478">
        <f>I69+I70+I71</f>
        <v>27173692</v>
      </c>
      <c r="J68" s="478">
        <f t="shared" ref="J68" si="21">J69+J70+J71</f>
        <v>95708635</v>
      </c>
      <c r="K68" s="473"/>
      <c r="L68" s="506">
        <f>J68/G68*100</f>
        <v>31.902878333333334</v>
      </c>
      <c r="M68" s="405"/>
    </row>
    <row r="69" spans="5:14" ht="24" customHeight="1" x14ac:dyDescent="0.25">
      <c r="E69" s="372" t="s">
        <v>215</v>
      </c>
      <c r="F69" s="339" t="s">
        <v>218</v>
      </c>
      <c r="G69" s="478">
        <v>300000000</v>
      </c>
      <c r="H69" s="474">
        <f>'LRA-FEB'!J69</f>
        <v>68533032</v>
      </c>
      <c r="I69" s="474">
        <f>'REKON-MAR '!I66</f>
        <v>27173692</v>
      </c>
      <c r="J69" s="474">
        <f>H69+I69</f>
        <v>95706724</v>
      </c>
      <c r="K69" s="474"/>
      <c r="L69" s="506">
        <f>J69/G69*100</f>
        <v>31.902241333333333</v>
      </c>
      <c r="M69" s="423"/>
      <c r="N69" s="424"/>
    </row>
    <row r="70" spans="5:14" ht="24" customHeight="1" x14ac:dyDescent="0.25">
      <c r="E70" s="372"/>
      <c r="F70" s="339" t="s">
        <v>281</v>
      </c>
      <c r="G70" s="478"/>
      <c r="H70" s="474">
        <f>'LRA-FEB'!J70</f>
        <v>1911</v>
      </c>
      <c r="I70" s="474">
        <f>'REKON-MAR '!I67</f>
        <v>0</v>
      </c>
      <c r="J70" s="474">
        <f>H70+I70</f>
        <v>1911</v>
      </c>
      <c r="K70" s="474"/>
      <c r="L70" s="506"/>
      <c r="M70" s="423"/>
      <c r="N70" s="424"/>
    </row>
    <row r="71" spans="5:14" ht="24" customHeight="1" x14ac:dyDescent="0.25">
      <c r="E71" s="372"/>
      <c r="F71" s="339" t="s">
        <v>229</v>
      </c>
      <c r="G71" s="478"/>
      <c r="H71" s="474">
        <f>'LRA-FEB'!J71</f>
        <v>0</v>
      </c>
      <c r="I71" s="474">
        <f>'REKON-MAR '!I68</f>
        <v>0</v>
      </c>
      <c r="J71" s="474">
        <f>H71+I71</f>
        <v>0</v>
      </c>
      <c r="K71" s="474"/>
      <c r="L71" s="506"/>
      <c r="M71" s="423"/>
      <c r="N71" s="424"/>
    </row>
    <row r="72" spans="5:14" ht="10.5" customHeight="1" thickBot="1" x14ac:dyDescent="0.3">
      <c r="E72" s="345"/>
      <c r="F72" s="335"/>
      <c r="G72" s="334"/>
      <c r="H72" s="334"/>
      <c r="I72" s="334"/>
      <c r="J72" s="334"/>
      <c r="K72" s="332"/>
      <c r="L72" s="333"/>
      <c r="M72" s="424"/>
      <c r="N72" s="424"/>
    </row>
    <row r="73" spans="5:14" ht="10.5" customHeight="1" x14ac:dyDescent="0.25">
      <c r="E73" s="353"/>
      <c r="F73" s="354"/>
      <c r="G73" s="355"/>
      <c r="H73" s="355"/>
      <c r="I73" s="355"/>
      <c r="J73" s="355"/>
      <c r="K73" s="355"/>
      <c r="L73" s="356"/>
      <c r="M73" s="423"/>
      <c r="N73" s="424"/>
    </row>
    <row r="74" spans="5:14" ht="10.5" customHeight="1" x14ac:dyDescent="0.2">
      <c r="E74" s="364"/>
      <c r="F74" s="365"/>
      <c r="G74" s="366"/>
      <c r="H74" s="366"/>
      <c r="I74" s="366"/>
      <c r="J74" s="366"/>
      <c r="K74" s="366"/>
      <c r="L74" s="367"/>
    </row>
    <row r="75" spans="5:14" ht="19.5" customHeight="1" x14ac:dyDescent="0.2">
      <c r="J75" s="866" t="s">
        <v>283</v>
      </c>
      <c r="K75" s="866"/>
      <c r="L75" s="866"/>
    </row>
    <row r="76" spans="5:14" ht="12.75" customHeight="1" x14ac:dyDescent="0.2">
      <c r="E76" s="867"/>
      <c r="F76" s="867"/>
      <c r="G76" s="868"/>
      <c r="H76" s="868"/>
      <c r="I76" s="868"/>
      <c r="J76" s="869" t="s">
        <v>288</v>
      </c>
      <c r="K76" s="869"/>
      <c r="L76" s="869"/>
      <c r="M76" s="860"/>
      <c r="N76" s="860"/>
    </row>
    <row r="77" spans="5:14" x14ac:dyDescent="0.2">
      <c r="J77" s="511"/>
      <c r="K77" s="511"/>
      <c r="L77" s="511"/>
    </row>
    <row r="78" spans="5:14" ht="28.5" customHeight="1" x14ac:dyDescent="0.2">
      <c r="J78" s="511"/>
      <c r="K78" s="511"/>
      <c r="L78" s="511"/>
    </row>
    <row r="79" spans="5:14" x14ac:dyDescent="0.2">
      <c r="E79" s="838"/>
      <c r="F79" s="838"/>
      <c r="G79" s="838"/>
      <c r="H79" s="838"/>
      <c r="I79" s="838"/>
      <c r="J79" s="865" t="s">
        <v>223</v>
      </c>
      <c r="K79" s="865"/>
      <c r="L79" s="865"/>
      <c r="M79" s="318"/>
      <c r="N79" s="316"/>
    </row>
    <row r="80" spans="5:14" x14ac:dyDescent="0.2">
      <c r="E80" s="833"/>
      <c r="F80" s="833"/>
      <c r="G80" s="832"/>
      <c r="H80" s="833"/>
      <c r="I80" s="833"/>
      <c r="J80" s="862" t="s">
        <v>224</v>
      </c>
      <c r="K80" s="862"/>
      <c r="L80" s="862"/>
      <c r="M80" s="863"/>
      <c r="N80" s="863"/>
    </row>
    <row r="81" spans="5:14" x14ac:dyDescent="0.2">
      <c r="F81" s="316"/>
      <c r="G81" s="314"/>
      <c r="H81" s="314"/>
      <c r="I81" s="314"/>
      <c r="J81" s="833"/>
      <c r="K81" s="833"/>
      <c r="L81" s="833"/>
      <c r="M81" s="863"/>
      <c r="N81" s="863"/>
    </row>
    <row r="82" spans="5:14" x14ac:dyDescent="0.2">
      <c r="F82" s="316"/>
      <c r="G82" s="314"/>
      <c r="H82" s="314"/>
      <c r="I82" s="314"/>
      <c r="J82" s="497"/>
      <c r="K82" s="497"/>
      <c r="L82" s="497"/>
      <c r="M82" s="500"/>
      <c r="N82" s="500"/>
    </row>
    <row r="83" spans="5:14" x14ac:dyDescent="0.2">
      <c r="F83" s="497"/>
      <c r="G83" s="833"/>
      <c r="H83" s="833"/>
      <c r="I83" s="833"/>
      <c r="J83" s="833"/>
      <c r="K83" s="833"/>
      <c r="L83" s="833"/>
      <c r="M83" s="833"/>
      <c r="N83" s="833"/>
    </row>
    <row r="84" spans="5:14" x14ac:dyDescent="0.2">
      <c r="F84" s="368"/>
      <c r="G84" s="369"/>
      <c r="H84" s="497"/>
      <c r="I84" s="497"/>
      <c r="J84" s="497"/>
      <c r="K84" s="497"/>
      <c r="L84" s="497"/>
      <c r="M84" s="497"/>
      <c r="N84" s="497"/>
    </row>
    <row r="85" spans="5:14" x14ac:dyDescent="0.2">
      <c r="G85" s="497"/>
      <c r="H85" s="497"/>
      <c r="I85" s="497"/>
      <c r="J85" s="497"/>
      <c r="K85" s="497"/>
      <c r="L85" s="497"/>
      <c r="M85" s="497"/>
      <c r="N85" s="497"/>
    </row>
    <row r="86" spans="5:14" x14ac:dyDescent="0.2">
      <c r="F86" s="338"/>
      <c r="G86" s="500"/>
      <c r="H86" s="497"/>
      <c r="I86" s="497"/>
      <c r="J86" s="497"/>
      <c r="K86" s="497"/>
      <c r="L86" s="497"/>
      <c r="M86" s="497"/>
      <c r="N86" s="497"/>
    </row>
    <row r="87" spans="5:14" x14ac:dyDescent="0.2">
      <c r="F87" s="338"/>
      <c r="G87" s="316"/>
      <c r="H87" s="497"/>
      <c r="I87" s="497"/>
      <c r="J87" s="497"/>
      <c r="K87" s="497"/>
      <c r="L87" s="497"/>
      <c r="M87" s="497"/>
      <c r="N87" s="497"/>
    </row>
    <row r="88" spans="5:14" x14ac:dyDescent="0.2">
      <c r="F88" s="338"/>
      <c r="G88" s="500"/>
      <c r="H88" s="497"/>
      <c r="I88" s="497"/>
      <c r="J88" s="497"/>
      <c r="K88" s="497"/>
      <c r="L88" s="497"/>
      <c r="M88" s="497"/>
      <c r="N88" s="497"/>
    </row>
    <row r="89" spans="5:14" x14ac:dyDescent="0.2">
      <c r="F89" s="314"/>
      <c r="G89" s="500"/>
      <c r="H89" s="497"/>
      <c r="I89" s="497"/>
      <c r="J89" s="497"/>
      <c r="K89" s="497"/>
      <c r="L89" s="497"/>
      <c r="M89" s="497"/>
      <c r="N89" s="497"/>
    </row>
    <row r="90" spans="5:14" x14ac:dyDescent="0.2">
      <c r="H90" s="497"/>
      <c r="I90" s="497"/>
      <c r="J90" s="497"/>
      <c r="K90" s="497"/>
      <c r="L90" s="497"/>
      <c r="M90" s="497"/>
      <c r="N90" s="497"/>
    </row>
    <row r="91" spans="5:14" x14ac:dyDescent="0.2">
      <c r="F91" s="314"/>
      <c r="G91" s="500"/>
    </row>
    <row r="92" spans="5:14" x14ac:dyDescent="0.2">
      <c r="I92" s="328" t="s">
        <v>145</v>
      </c>
    </row>
    <row r="95" spans="5:14" x14ac:dyDescent="0.2">
      <c r="E95" s="864"/>
      <c r="F95" s="864"/>
      <c r="G95" s="864"/>
      <c r="H95" s="864"/>
      <c r="I95" s="864"/>
      <c r="J95" s="864"/>
      <c r="K95" s="864"/>
      <c r="L95" s="864"/>
    </row>
    <row r="96" spans="5:14" x14ac:dyDescent="0.2">
      <c r="E96" s="864"/>
      <c r="F96" s="864"/>
      <c r="G96" s="864"/>
      <c r="H96" s="864"/>
      <c r="I96" s="864"/>
      <c r="J96" s="864"/>
      <c r="K96" s="864"/>
      <c r="L96" s="864"/>
    </row>
    <row r="97" spans="5:13" x14ac:dyDescent="0.2">
      <c r="E97" s="861"/>
      <c r="F97" s="861"/>
      <c r="G97" s="861"/>
      <c r="H97" s="861"/>
      <c r="I97" s="861"/>
      <c r="J97" s="861"/>
      <c r="K97" s="861"/>
      <c r="L97" s="861"/>
    </row>
    <row r="98" spans="5:13" x14ac:dyDescent="0.2">
      <c r="E98" s="425"/>
      <c r="F98" s="425"/>
      <c r="G98" s="425"/>
      <c r="H98" s="425"/>
      <c r="I98" s="425"/>
      <c r="J98" s="425"/>
      <c r="K98" s="425"/>
      <c r="L98" s="425"/>
      <c r="M98" s="425"/>
    </row>
    <row r="99" spans="5:13" x14ac:dyDescent="0.2">
      <c r="E99" s="433"/>
      <c r="F99" s="434"/>
      <c r="G99" s="435"/>
      <c r="H99" s="434"/>
      <c r="I99" s="434"/>
      <c r="J99" s="434"/>
      <c r="K99" s="434"/>
      <c r="L99" s="434"/>
      <c r="M99" s="425"/>
    </row>
    <row r="100" spans="5:13" ht="17.25" customHeight="1" x14ac:dyDescent="0.2">
      <c r="E100" s="436"/>
      <c r="F100" s="437"/>
      <c r="G100" s="438"/>
      <c r="H100" s="438"/>
      <c r="I100" s="438"/>
      <c r="J100" s="438"/>
      <c r="K100" s="438"/>
      <c r="L100" s="439"/>
      <c r="M100" s="425"/>
    </row>
    <row r="101" spans="5:13" ht="17.25" customHeight="1" x14ac:dyDescent="0.2">
      <c r="E101" s="440"/>
      <c r="F101" s="441"/>
      <c r="G101" s="442"/>
      <c r="H101" s="442"/>
      <c r="I101" s="442"/>
      <c r="J101" s="442"/>
      <c r="K101" s="442"/>
      <c r="L101" s="443"/>
      <c r="M101" s="425"/>
    </row>
    <row r="102" spans="5:13" ht="22.5" customHeight="1" x14ac:dyDescent="0.2">
      <c r="E102" s="440"/>
      <c r="F102" s="441"/>
      <c r="G102" s="442"/>
      <c r="H102" s="442"/>
      <c r="I102" s="442"/>
      <c r="J102" s="442"/>
      <c r="K102" s="442"/>
      <c r="L102" s="443"/>
      <c r="M102" s="425"/>
    </row>
    <row r="103" spans="5:13" ht="22.5" customHeight="1" x14ac:dyDescent="0.2">
      <c r="E103" s="440"/>
      <c r="F103" s="441"/>
      <c r="G103" s="442"/>
      <c r="H103" s="442"/>
      <c r="I103" s="442"/>
      <c r="J103" s="442"/>
      <c r="K103" s="442"/>
      <c r="L103" s="443"/>
      <c r="M103" s="425"/>
    </row>
    <row r="104" spans="5:13" ht="14.25" customHeight="1" x14ac:dyDescent="0.2">
      <c r="E104" s="444"/>
      <c r="F104" s="445"/>
      <c r="G104" s="446"/>
      <c r="H104" s="446"/>
      <c r="I104" s="446"/>
      <c r="J104" s="446"/>
      <c r="K104" s="446"/>
      <c r="L104" s="447"/>
      <c r="M104" s="425"/>
    </row>
    <row r="105" spans="5:13" ht="16.5" customHeight="1" x14ac:dyDescent="0.2">
      <c r="E105" s="444"/>
      <c r="F105" s="445"/>
      <c r="G105" s="446"/>
      <c r="H105" s="446"/>
      <c r="I105" s="446"/>
      <c r="J105" s="446"/>
      <c r="K105" s="446"/>
      <c r="L105" s="447"/>
      <c r="M105" s="425"/>
    </row>
    <row r="106" spans="5:13" ht="16.5" customHeight="1" x14ac:dyDescent="0.2">
      <c r="E106" s="444"/>
      <c r="F106" s="448"/>
      <c r="G106" s="449"/>
      <c r="H106" s="449"/>
      <c r="I106" s="449"/>
      <c r="J106" s="449"/>
      <c r="K106" s="449"/>
      <c r="L106" s="450"/>
      <c r="M106" s="425"/>
    </row>
    <row r="107" spans="5:13" ht="23.25" customHeight="1" x14ac:dyDescent="0.2">
      <c r="E107" s="444"/>
      <c r="F107" s="451"/>
      <c r="G107" s="449"/>
      <c r="H107" s="449"/>
      <c r="I107" s="449"/>
      <c r="J107" s="449"/>
      <c r="K107" s="449"/>
      <c r="L107" s="450"/>
      <c r="M107" s="425"/>
    </row>
    <row r="108" spans="5:13" ht="19.5" customHeight="1" x14ac:dyDescent="0.2">
      <c r="E108" s="444"/>
      <c r="F108" s="448"/>
      <c r="G108" s="449"/>
      <c r="H108" s="449"/>
      <c r="I108" s="449"/>
      <c r="J108" s="449"/>
      <c r="K108" s="449"/>
      <c r="L108" s="450"/>
      <c r="M108" s="425"/>
    </row>
    <row r="109" spans="5:13" ht="18.75" customHeight="1" x14ac:dyDescent="0.2">
      <c r="E109" s="444"/>
      <c r="F109" s="448"/>
      <c r="G109" s="449"/>
      <c r="H109" s="449"/>
      <c r="I109" s="449"/>
      <c r="J109" s="449"/>
      <c r="K109" s="449"/>
      <c r="L109" s="450"/>
      <c r="M109" s="425"/>
    </row>
    <row r="110" spans="5:13" ht="19.5" customHeight="1" x14ac:dyDescent="0.2">
      <c r="E110" s="444"/>
      <c r="F110" s="448"/>
      <c r="G110" s="449"/>
      <c r="H110" s="449"/>
      <c r="I110" s="449"/>
      <c r="J110" s="449"/>
      <c r="K110" s="449"/>
      <c r="L110" s="450"/>
      <c r="M110" s="425"/>
    </row>
    <row r="111" spans="5:13" ht="19.5" customHeight="1" x14ac:dyDescent="0.2">
      <c r="E111" s="444"/>
      <c r="F111" s="448"/>
      <c r="G111" s="449"/>
      <c r="H111" s="449"/>
      <c r="I111" s="449"/>
      <c r="J111" s="449"/>
      <c r="K111" s="449"/>
      <c r="L111" s="450"/>
      <c r="M111" s="425"/>
    </row>
    <row r="112" spans="5:13" ht="19.5" customHeight="1" x14ac:dyDescent="0.2">
      <c r="E112" s="444"/>
      <c r="F112" s="452"/>
      <c r="G112" s="449"/>
      <c r="H112" s="449"/>
      <c r="I112" s="449"/>
      <c r="J112" s="449"/>
      <c r="K112" s="449"/>
      <c r="L112" s="450"/>
      <c r="M112" s="425"/>
    </row>
    <row r="113" spans="5:13" ht="19.5" customHeight="1" x14ac:dyDescent="0.2">
      <c r="E113" s="444"/>
      <c r="F113" s="448"/>
      <c r="G113" s="449"/>
      <c r="H113" s="449"/>
      <c r="I113" s="449"/>
      <c r="J113" s="449"/>
      <c r="K113" s="449"/>
      <c r="L113" s="450"/>
      <c r="M113" s="425"/>
    </row>
    <row r="114" spans="5:13" ht="19.5" customHeight="1" x14ac:dyDescent="0.2">
      <c r="E114" s="444"/>
      <c r="F114" s="452"/>
      <c r="G114" s="449"/>
      <c r="H114" s="449"/>
      <c r="I114" s="449"/>
      <c r="J114" s="449"/>
      <c r="K114" s="449"/>
      <c r="L114" s="450"/>
      <c r="M114" s="425"/>
    </row>
    <row r="115" spans="5:13" ht="19.5" customHeight="1" x14ac:dyDescent="0.2">
      <c r="E115" s="444"/>
      <c r="F115" s="448"/>
      <c r="G115" s="449"/>
      <c r="H115" s="449"/>
      <c r="I115" s="449"/>
      <c r="J115" s="449"/>
      <c r="K115" s="449"/>
      <c r="L115" s="450"/>
      <c r="M115" s="425"/>
    </row>
    <row r="116" spans="5:13" ht="19.5" customHeight="1" x14ac:dyDescent="0.2">
      <c r="E116" s="444"/>
      <c r="F116" s="448"/>
      <c r="G116" s="449"/>
      <c r="H116" s="449"/>
      <c r="I116" s="449"/>
      <c r="J116" s="449"/>
      <c r="K116" s="449"/>
      <c r="L116" s="450"/>
      <c r="M116" s="425"/>
    </row>
    <row r="117" spans="5:13" ht="19.5" customHeight="1" x14ac:dyDescent="0.2">
      <c r="E117" s="444"/>
      <c r="F117" s="453"/>
      <c r="G117" s="449"/>
      <c r="H117" s="449"/>
      <c r="I117" s="449"/>
      <c r="J117" s="449"/>
      <c r="K117" s="449"/>
      <c r="L117" s="450"/>
      <c r="M117" s="425"/>
    </row>
    <row r="118" spans="5:13" ht="16.5" customHeight="1" x14ac:dyDescent="0.2">
      <c r="E118" s="444"/>
      <c r="F118" s="453"/>
      <c r="G118" s="449"/>
      <c r="H118" s="449"/>
      <c r="I118" s="449"/>
      <c r="J118" s="449"/>
      <c r="K118" s="449"/>
      <c r="L118" s="450"/>
      <c r="M118" s="425"/>
    </row>
    <row r="119" spans="5:13" ht="15" customHeight="1" x14ac:dyDescent="0.2">
      <c r="E119" s="444"/>
      <c r="F119" s="448"/>
      <c r="G119" s="449"/>
      <c r="H119" s="449"/>
      <c r="I119" s="449"/>
      <c r="J119" s="449"/>
      <c r="K119" s="449"/>
      <c r="L119" s="450"/>
      <c r="M119" s="425"/>
    </row>
    <row r="120" spans="5:13" ht="19.5" customHeight="1" x14ac:dyDescent="0.2">
      <c r="E120" s="444"/>
      <c r="F120" s="448"/>
      <c r="G120" s="449"/>
      <c r="H120" s="449"/>
      <c r="I120" s="449"/>
      <c r="J120" s="449"/>
      <c r="K120" s="449"/>
      <c r="L120" s="450"/>
      <c r="M120" s="425"/>
    </row>
    <row r="121" spans="5:13" ht="19.5" customHeight="1" x14ac:dyDescent="0.2">
      <c r="E121" s="444"/>
      <c r="F121" s="448"/>
      <c r="G121" s="449"/>
      <c r="H121" s="449"/>
      <c r="I121" s="449"/>
      <c r="J121" s="449"/>
      <c r="K121" s="449"/>
      <c r="L121" s="450"/>
      <c r="M121" s="425"/>
    </row>
    <row r="122" spans="5:13" ht="19.5" customHeight="1" x14ac:dyDescent="0.2">
      <c r="E122" s="444"/>
      <c r="F122" s="448"/>
      <c r="G122" s="449"/>
      <c r="H122" s="449"/>
      <c r="I122" s="449"/>
      <c r="J122" s="449"/>
      <c r="K122" s="449"/>
      <c r="L122" s="450"/>
      <c r="M122" s="425"/>
    </row>
    <row r="123" spans="5:13" ht="19.5" customHeight="1" x14ac:dyDescent="0.2">
      <c r="E123" s="444"/>
      <c r="F123" s="448"/>
      <c r="G123" s="449"/>
      <c r="H123" s="449"/>
      <c r="I123" s="449"/>
      <c r="J123" s="449"/>
      <c r="K123" s="449"/>
      <c r="L123" s="450"/>
      <c r="M123" s="425"/>
    </row>
    <row r="124" spans="5:13" ht="26.25" customHeight="1" x14ac:dyDescent="0.2">
      <c r="E124" s="444"/>
      <c r="F124" s="451"/>
      <c r="G124" s="449"/>
      <c r="H124" s="449"/>
      <c r="I124" s="449"/>
      <c r="J124" s="449"/>
      <c r="K124" s="449"/>
      <c r="L124" s="450"/>
      <c r="M124" s="425"/>
    </row>
    <row r="125" spans="5:13" ht="26.25" customHeight="1" x14ac:dyDescent="0.2">
      <c r="E125" s="444"/>
      <c r="F125" s="451"/>
      <c r="G125" s="449"/>
      <c r="H125" s="449"/>
      <c r="I125" s="449"/>
      <c r="J125" s="449"/>
      <c r="K125" s="449"/>
      <c r="L125" s="450"/>
      <c r="M125" s="425"/>
    </row>
    <row r="126" spans="5:13" ht="27" customHeight="1" x14ac:dyDescent="0.2">
      <c r="E126" s="444"/>
      <c r="F126" s="445"/>
      <c r="G126" s="446"/>
      <c r="H126" s="446"/>
      <c r="I126" s="446"/>
      <c r="J126" s="446"/>
      <c r="K126" s="446"/>
      <c r="L126" s="447"/>
      <c r="M126" s="425"/>
    </row>
    <row r="127" spans="5:13" ht="19.5" customHeight="1" x14ac:dyDescent="0.2">
      <c r="E127" s="454"/>
      <c r="F127" s="455"/>
      <c r="G127" s="456"/>
      <c r="H127" s="456"/>
      <c r="I127" s="456"/>
      <c r="J127" s="456"/>
      <c r="K127" s="456"/>
      <c r="L127" s="457"/>
      <c r="M127" s="425"/>
    </row>
    <row r="128" spans="5:13" ht="19.5" customHeight="1" x14ac:dyDescent="0.2">
      <c r="E128" s="444"/>
      <c r="F128" s="453"/>
      <c r="G128" s="449"/>
      <c r="H128" s="449"/>
      <c r="I128" s="449"/>
      <c r="J128" s="449"/>
      <c r="K128" s="449"/>
      <c r="L128" s="450"/>
      <c r="M128" s="425"/>
    </row>
    <row r="129" spans="5:13" ht="19.5" customHeight="1" x14ac:dyDescent="0.2">
      <c r="E129" s="444"/>
      <c r="F129" s="453"/>
      <c r="G129" s="449"/>
      <c r="H129" s="449"/>
      <c r="I129" s="449"/>
      <c r="J129" s="449"/>
      <c r="K129" s="449"/>
      <c r="L129" s="450"/>
      <c r="M129" s="425"/>
    </row>
    <row r="130" spans="5:13" ht="19.5" customHeight="1" x14ac:dyDescent="0.2">
      <c r="E130" s="444"/>
      <c r="F130" s="453"/>
      <c r="G130" s="449"/>
      <c r="H130" s="449"/>
      <c r="I130" s="449"/>
      <c r="J130" s="449"/>
      <c r="K130" s="449"/>
      <c r="L130" s="450"/>
      <c r="M130" s="425"/>
    </row>
    <row r="131" spans="5:13" ht="19.5" customHeight="1" x14ac:dyDescent="0.2">
      <c r="E131" s="444"/>
      <c r="F131" s="453"/>
      <c r="G131" s="449"/>
      <c r="H131" s="449"/>
      <c r="I131" s="449"/>
      <c r="J131" s="449"/>
      <c r="K131" s="449"/>
      <c r="L131" s="450"/>
      <c r="M131" s="425"/>
    </row>
    <row r="132" spans="5:13" ht="19.5" customHeight="1" x14ac:dyDescent="0.2">
      <c r="E132" s="444"/>
      <c r="F132" s="453"/>
      <c r="G132" s="449"/>
      <c r="H132" s="449"/>
      <c r="I132" s="449"/>
      <c r="J132" s="449"/>
      <c r="K132" s="449"/>
      <c r="L132" s="450"/>
      <c r="M132" s="425"/>
    </row>
    <row r="133" spans="5:13" ht="19.5" customHeight="1" x14ac:dyDescent="0.2">
      <c r="E133" s="444"/>
      <c r="F133" s="453"/>
      <c r="G133" s="449"/>
      <c r="H133" s="449"/>
      <c r="I133" s="449"/>
      <c r="J133" s="449"/>
      <c r="K133" s="449"/>
      <c r="L133" s="450"/>
      <c r="M133" s="425"/>
    </row>
    <row r="134" spans="5:13" ht="19.5" customHeight="1" x14ac:dyDescent="0.2">
      <c r="E134" s="454"/>
      <c r="F134" s="455"/>
      <c r="G134" s="456"/>
      <c r="H134" s="456"/>
      <c r="I134" s="456"/>
      <c r="J134" s="456"/>
      <c r="K134" s="456"/>
      <c r="L134" s="457"/>
      <c r="M134" s="425"/>
    </row>
    <row r="135" spans="5:13" ht="19.5" customHeight="1" x14ac:dyDescent="0.2">
      <c r="E135" s="444"/>
      <c r="F135" s="453"/>
      <c r="G135" s="449"/>
      <c r="H135" s="458"/>
      <c r="I135" s="458"/>
      <c r="J135" s="458"/>
      <c r="K135" s="458"/>
      <c r="L135" s="450"/>
      <c r="M135" s="425"/>
    </row>
    <row r="136" spans="5:13" ht="19.5" customHeight="1" x14ac:dyDescent="0.2">
      <c r="E136" s="444"/>
      <c r="F136" s="445"/>
      <c r="G136" s="446"/>
      <c r="H136" s="446"/>
      <c r="I136" s="446"/>
      <c r="J136" s="446"/>
      <c r="K136" s="446"/>
      <c r="L136" s="447"/>
      <c r="M136" s="425"/>
    </row>
    <row r="137" spans="5:13" ht="19.5" customHeight="1" x14ac:dyDescent="0.2">
      <c r="E137" s="444"/>
      <c r="F137" s="452"/>
      <c r="G137" s="449"/>
      <c r="H137" s="459"/>
      <c r="I137" s="459"/>
      <c r="J137" s="459"/>
      <c r="K137" s="459"/>
      <c r="L137" s="450"/>
      <c r="M137" s="425"/>
    </row>
    <row r="138" spans="5:13" ht="19.5" customHeight="1" x14ac:dyDescent="0.2">
      <c r="E138" s="444"/>
      <c r="F138" s="452"/>
      <c r="G138" s="449"/>
      <c r="H138" s="460"/>
      <c r="I138" s="460"/>
      <c r="J138" s="460"/>
      <c r="K138" s="460"/>
      <c r="L138" s="450"/>
      <c r="M138" s="425"/>
    </row>
    <row r="139" spans="5:13" ht="18.75" customHeight="1" x14ac:dyDescent="0.2">
      <c r="E139" s="444"/>
      <c r="F139" s="452"/>
      <c r="G139" s="449"/>
      <c r="H139" s="449"/>
      <c r="I139" s="449"/>
      <c r="J139" s="449"/>
      <c r="K139" s="449"/>
      <c r="L139" s="450"/>
      <c r="M139" s="425"/>
    </row>
    <row r="140" spans="5:13" x14ac:dyDescent="0.2">
      <c r="E140" s="425"/>
      <c r="F140" s="425"/>
      <c r="G140" s="461"/>
      <c r="H140" s="425"/>
      <c r="I140" s="425"/>
      <c r="J140" s="425"/>
      <c r="K140" s="425"/>
      <c r="L140" s="425"/>
      <c r="M140" s="425"/>
    </row>
    <row r="141" spans="5:13" ht="12.75" customHeight="1" x14ac:dyDescent="0.2">
      <c r="E141" s="425"/>
      <c r="F141" s="425"/>
      <c r="G141" s="425"/>
      <c r="H141" s="425"/>
      <c r="I141" s="425"/>
      <c r="J141" s="857"/>
      <c r="K141" s="857"/>
      <c r="L141" s="857"/>
      <c r="M141" s="425"/>
    </row>
    <row r="142" spans="5:13" ht="12.75" customHeight="1" x14ac:dyDescent="0.2">
      <c r="E142" s="425"/>
      <c r="F142" s="462"/>
      <c r="G142" s="857"/>
      <c r="H142" s="857"/>
      <c r="I142" s="857"/>
      <c r="J142" s="858"/>
      <c r="K142" s="858"/>
      <c r="L142" s="858"/>
      <c r="M142" s="425"/>
    </row>
    <row r="143" spans="5:13" x14ac:dyDescent="0.2">
      <c r="E143" s="425"/>
      <c r="F143" s="425"/>
      <c r="G143" s="425"/>
      <c r="H143" s="425"/>
      <c r="I143" s="425"/>
      <c r="J143" s="425"/>
      <c r="K143" s="425"/>
      <c r="L143" s="425"/>
      <c r="M143" s="425"/>
    </row>
    <row r="144" spans="5:13" x14ac:dyDescent="0.2">
      <c r="E144" s="425"/>
      <c r="F144" s="425"/>
      <c r="G144" s="425"/>
      <c r="H144" s="425"/>
      <c r="I144" s="425"/>
      <c r="J144" s="425"/>
      <c r="K144" s="425"/>
      <c r="L144" s="425"/>
      <c r="M144" s="425"/>
    </row>
    <row r="145" spans="5:13" x14ac:dyDescent="0.2">
      <c r="E145" s="425"/>
      <c r="F145" s="425"/>
      <c r="G145" s="425"/>
      <c r="H145" s="425"/>
      <c r="I145" s="425"/>
      <c r="J145" s="425"/>
      <c r="K145" s="425"/>
      <c r="L145" s="425"/>
      <c r="M145" s="425"/>
    </row>
    <row r="146" spans="5:13" x14ac:dyDescent="0.2">
      <c r="E146" s="425"/>
      <c r="F146" s="499"/>
      <c r="G146" s="463"/>
      <c r="H146" s="463"/>
      <c r="I146" s="499"/>
      <c r="J146" s="859"/>
      <c r="K146" s="859"/>
      <c r="L146" s="859"/>
      <c r="M146" s="425"/>
    </row>
    <row r="147" spans="5:13" x14ac:dyDescent="0.2">
      <c r="E147" s="425"/>
      <c r="F147" s="498"/>
      <c r="G147" s="461"/>
      <c r="H147" s="461"/>
      <c r="I147" s="461"/>
      <c r="J147" s="856"/>
      <c r="K147" s="856"/>
      <c r="L147" s="856"/>
      <c r="M147" s="425"/>
    </row>
    <row r="148" spans="5:13" x14ac:dyDescent="0.2">
      <c r="E148" s="425"/>
      <c r="F148" s="499"/>
      <c r="G148" s="461"/>
      <c r="H148" s="461"/>
      <c r="I148" s="461"/>
      <c r="J148" s="856"/>
      <c r="K148" s="856"/>
      <c r="L148" s="856"/>
      <c r="M148" s="425"/>
    </row>
    <row r="149" spans="5:13" x14ac:dyDescent="0.2">
      <c r="E149" s="425"/>
      <c r="F149" s="498"/>
      <c r="G149" s="856"/>
      <c r="H149" s="856"/>
      <c r="I149" s="856"/>
      <c r="J149" s="856"/>
      <c r="K149" s="856"/>
      <c r="L149" s="856"/>
      <c r="M149" s="425"/>
    </row>
    <row r="150" spans="5:13" x14ac:dyDescent="0.2">
      <c r="E150" s="425"/>
      <c r="F150" s="425"/>
      <c r="G150" s="856"/>
      <c r="H150" s="856"/>
      <c r="I150" s="856"/>
      <c r="J150" s="856"/>
      <c r="K150" s="856"/>
      <c r="L150" s="856"/>
      <c r="M150" s="425"/>
    </row>
    <row r="151" spans="5:13" x14ac:dyDescent="0.2">
      <c r="E151" s="425"/>
      <c r="F151" s="466"/>
      <c r="G151" s="499"/>
      <c r="H151" s="498"/>
      <c r="I151" s="498"/>
      <c r="J151" s="498"/>
      <c r="K151" s="498"/>
      <c r="L151" s="498"/>
      <c r="M151" s="425"/>
    </row>
    <row r="152" spans="5:13" x14ac:dyDescent="0.2">
      <c r="E152" s="425"/>
      <c r="F152" s="425"/>
      <c r="G152" s="498"/>
      <c r="H152" s="498"/>
      <c r="I152" s="498"/>
      <c r="J152" s="498"/>
      <c r="K152" s="498"/>
      <c r="L152" s="498"/>
      <c r="M152" s="425"/>
    </row>
    <row r="153" spans="5:13" x14ac:dyDescent="0.2">
      <c r="E153" s="425"/>
      <c r="F153" s="461"/>
      <c r="G153" s="467"/>
      <c r="H153" s="498"/>
      <c r="I153" s="498"/>
      <c r="J153" s="498"/>
      <c r="K153" s="498"/>
      <c r="L153" s="498"/>
      <c r="M153" s="425"/>
    </row>
    <row r="154" spans="5:13" x14ac:dyDescent="0.2">
      <c r="E154" s="425"/>
      <c r="F154" s="425"/>
      <c r="G154" s="499"/>
      <c r="H154" s="498"/>
      <c r="I154" s="498"/>
      <c r="J154" s="498"/>
      <c r="K154" s="498"/>
      <c r="L154" s="498"/>
      <c r="M154" s="425"/>
    </row>
    <row r="155" spans="5:13" x14ac:dyDescent="0.2">
      <c r="E155" s="425"/>
      <c r="F155" s="461"/>
      <c r="G155" s="467"/>
      <c r="H155" s="498"/>
      <c r="I155" s="498"/>
      <c r="J155" s="498"/>
      <c r="K155" s="498"/>
      <c r="L155" s="498"/>
      <c r="M155" s="425"/>
    </row>
    <row r="156" spans="5:13" x14ac:dyDescent="0.2">
      <c r="E156" s="425"/>
      <c r="F156" s="461"/>
      <c r="G156" s="467"/>
      <c r="H156" s="498"/>
      <c r="I156" s="498"/>
      <c r="J156" s="498"/>
      <c r="K156" s="498"/>
      <c r="L156" s="498"/>
      <c r="M156" s="425"/>
    </row>
    <row r="157" spans="5:13" x14ac:dyDescent="0.2">
      <c r="E157" s="425"/>
      <c r="F157" s="425"/>
      <c r="G157" s="425"/>
      <c r="H157" s="498"/>
      <c r="I157" s="498"/>
      <c r="J157" s="498"/>
      <c r="K157" s="498"/>
      <c r="L157" s="498"/>
      <c r="M157" s="425"/>
    </row>
    <row r="158" spans="5:13" x14ac:dyDescent="0.2">
      <c r="E158" s="425"/>
      <c r="F158" s="461"/>
      <c r="G158" s="467"/>
      <c r="H158" s="425"/>
      <c r="I158" s="425"/>
      <c r="J158" s="425"/>
      <c r="K158" s="425"/>
      <c r="L158" s="425"/>
      <c r="M158" s="425"/>
    </row>
    <row r="159" spans="5:13" x14ac:dyDescent="0.2">
      <c r="E159" s="425"/>
      <c r="F159" s="425"/>
      <c r="G159" s="425"/>
      <c r="H159" s="425"/>
      <c r="I159" s="425"/>
      <c r="J159" s="425"/>
      <c r="K159" s="425"/>
      <c r="L159" s="425"/>
      <c r="M159" s="425"/>
    </row>
    <row r="160" spans="5:13" x14ac:dyDescent="0.2">
      <c r="E160" s="425"/>
      <c r="F160" s="425"/>
      <c r="G160" s="425"/>
      <c r="H160" s="425"/>
      <c r="I160" s="425"/>
      <c r="J160" s="425"/>
      <c r="K160" s="425"/>
      <c r="L160" s="425"/>
      <c r="M160" s="425"/>
    </row>
    <row r="161" spans="5:13" x14ac:dyDescent="0.2">
      <c r="E161" s="425"/>
      <c r="F161" s="425"/>
      <c r="G161" s="425"/>
      <c r="H161" s="425"/>
      <c r="I161" s="425"/>
      <c r="J161" s="425"/>
      <c r="K161" s="425"/>
      <c r="L161" s="425"/>
      <c r="M161" s="425"/>
    </row>
    <row r="162" spans="5:13" x14ac:dyDescent="0.2">
      <c r="E162" s="425"/>
      <c r="F162" s="425"/>
      <c r="G162" s="425"/>
      <c r="H162" s="425"/>
      <c r="I162" s="425"/>
      <c r="J162" s="425"/>
      <c r="K162" s="425"/>
      <c r="L162" s="425"/>
      <c r="M162" s="425"/>
    </row>
    <row r="163" spans="5:13" x14ac:dyDescent="0.2">
      <c r="E163" s="425"/>
      <c r="F163" s="425"/>
      <c r="G163" s="425"/>
      <c r="H163" s="425"/>
      <c r="I163" s="425"/>
      <c r="J163" s="425"/>
      <c r="K163" s="425"/>
      <c r="L163" s="425"/>
      <c r="M163" s="425"/>
    </row>
    <row r="164" spans="5:13" x14ac:dyDescent="0.2">
      <c r="E164" s="425"/>
      <c r="F164" s="425"/>
      <c r="G164" s="425"/>
      <c r="H164" s="425"/>
      <c r="I164" s="425"/>
      <c r="J164" s="425"/>
      <c r="K164" s="425"/>
      <c r="L164" s="425"/>
      <c r="M164" s="425"/>
    </row>
    <row r="165" spans="5:13" x14ac:dyDescent="0.2">
      <c r="E165" s="425"/>
      <c r="F165" s="425"/>
      <c r="G165" s="425"/>
      <c r="H165" s="425"/>
      <c r="I165" s="425"/>
      <c r="J165" s="425"/>
      <c r="K165" s="425"/>
      <c r="L165" s="425"/>
      <c r="M165" s="425"/>
    </row>
    <row r="166" spans="5:13" x14ac:dyDescent="0.2">
      <c r="E166" s="425"/>
      <c r="F166" s="425"/>
      <c r="G166" s="425"/>
      <c r="H166" s="425"/>
      <c r="I166" s="425"/>
      <c r="J166" s="425"/>
      <c r="K166" s="425"/>
      <c r="L166" s="425"/>
      <c r="M166" s="425"/>
    </row>
    <row r="167" spans="5:13" ht="21" customHeight="1" x14ac:dyDescent="0.2">
      <c r="E167" s="425"/>
      <c r="F167" s="425"/>
      <c r="G167" s="425"/>
      <c r="H167" s="425"/>
      <c r="I167" s="425"/>
      <c r="J167" s="425"/>
      <c r="K167" s="425"/>
      <c r="L167" s="425"/>
      <c r="M167" s="425"/>
    </row>
    <row r="168" spans="5:13" ht="21" customHeight="1" x14ac:dyDescent="0.2">
      <c r="E168" s="425"/>
      <c r="F168" s="425"/>
      <c r="G168" s="425"/>
      <c r="H168" s="425"/>
      <c r="I168" s="425"/>
      <c r="J168" s="425"/>
      <c r="K168" s="425"/>
      <c r="L168" s="425"/>
      <c r="M168" s="425"/>
    </row>
    <row r="169" spans="5:13" ht="21" customHeight="1" x14ac:dyDescent="0.2">
      <c r="E169" s="425"/>
      <c r="F169" s="425"/>
      <c r="G169" s="425"/>
      <c r="H169" s="425"/>
      <c r="I169" s="425"/>
      <c r="J169" s="425"/>
      <c r="K169" s="425"/>
      <c r="L169" s="425"/>
      <c r="M169" s="425"/>
    </row>
    <row r="170" spans="5:13" ht="21" customHeight="1" x14ac:dyDescent="0.2">
      <c r="E170" s="425"/>
      <c r="F170" s="425"/>
      <c r="G170" s="425"/>
      <c r="H170" s="425"/>
      <c r="I170" s="425"/>
      <c r="J170" s="425"/>
      <c r="K170" s="425"/>
      <c r="L170" s="425"/>
      <c r="M170" s="425"/>
    </row>
    <row r="171" spans="5:13" x14ac:dyDescent="0.2">
      <c r="E171" s="425"/>
      <c r="F171" s="425"/>
      <c r="G171" s="425"/>
      <c r="H171" s="425"/>
      <c r="I171" s="425"/>
      <c r="J171" s="425"/>
      <c r="K171" s="425"/>
      <c r="L171" s="425"/>
      <c r="M171" s="425"/>
    </row>
    <row r="172" spans="5:13" ht="20.25" customHeight="1" x14ac:dyDescent="0.2">
      <c r="E172" s="425"/>
      <c r="F172" s="425"/>
      <c r="G172" s="425"/>
      <c r="H172" s="425"/>
      <c r="I172" s="425"/>
      <c r="J172" s="425"/>
      <c r="K172" s="425"/>
      <c r="L172" s="425"/>
      <c r="M172" s="425"/>
    </row>
    <row r="173" spans="5:13" ht="20.25" customHeight="1" x14ac:dyDescent="0.2">
      <c r="E173" s="425"/>
      <c r="F173" s="425"/>
      <c r="G173" s="425"/>
      <c r="H173" s="425"/>
      <c r="I173" s="425"/>
      <c r="J173" s="425"/>
      <c r="K173" s="425"/>
      <c r="L173" s="425"/>
      <c r="M173" s="425"/>
    </row>
    <row r="174" spans="5:13" ht="24" customHeight="1" x14ac:dyDescent="0.2">
      <c r="E174" s="425"/>
      <c r="F174" s="425"/>
      <c r="G174" s="425"/>
      <c r="H174" s="425"/>
      <c r="I174" s="425"/>
      <c r="J174" s="425"/>
      <c r="K174" s="425"/>
      <c r="L174" s="425"/>
      <c r="M174" s="425"/>
    </row>
    <row r="175" spans="5:13" ht="20.25" customHeight="1" x14ac:dyDescent="0.2">
      <c r="E175" s="425"/>
      <c r="F175" s="425"/>
      <c r="G175" s="425"/>
      <c r="H175" s="425"/>
      <c r="I175" s="425"/>
      <c r="J175" s="425"/>
      <c r="K175" s="425"/>
      <c r="L175" s="425"/>
      <c r="M175" s="425"/>
    </row>
    <row r="176" spans="5:13" ht="20.25" customHeight="1" x14ac:dyDescent="0.2">
      <c r="E176" s="425"/>
      <c r="F176" s="425"/>
      <c r="G176" s="425"/>
      <c r="H176" s="425"/>
      <c r="I176" s="425"/>
      <c r="J176" s="425"/>
      <c r="K176" s="425"/>
      <c r="L176" s="425"/>
      <c r="M176" s="425"/>
    </row>
    <row r="177" spans="5:13" ht="20.25" customHeight="1" x14ac:dyDescent="0.2">
      <c r="E177" s="425"/>
      <c r="F177" s="425"/>
      <c r="G177" s="425"/>
      <c r="H177" s="425"/>
      <c r="I177" s="425"/>
      <c r="J177" s="425"/>
      <c r="K177" s="425"/>
      <c r="L177" s="425"/>
      <c r="M177" s="425"/>
    </row>
    <row r="178" spans="5:13" ht="20.25" customHeight="1" x14ac:dyDescent="0.2">
      <c r="E178" s="425"/>
      <c r="F178" s="425"/>
      <c r="G178" s="425"/>
      <c r="H178" s="425"/>
      <c r="I178" s="425"/>
      <c r="J178" s="425"/>
      <c r="K178" s="425"/>
      <c r="L178" s="425"/>
      <c r="M178" s="425"/>
    </row>
    <row r="179" spans="5:13" ht="20.25" customHeight="1" x14ac:dyDescent="0.2">
      <c r="E179" s="425"/>
      <c r="F179" s="425"/>
      <c r="G179" s="425"/>
      <c r="H179" s="425"/>
      <c r="I179" s="425"/>
      <c r="J179" s="425"/>
      <c r="K179" s="425"/>
      <c r="L179" s="425"/>
      <c r="M179" s="425"/>
    </row>
    <row r="180" spans="5:13" ht="20.25" customHeight="1" x14ac:dyDescent="0.2">
      <c r="E180" s="425"/>
      <c r="F180" s="425"/>
      <c r="G180" s="425"/>
      <c r="H180" s="425"/>
      <c r="I180" s="425"/>
      <c r="J180" s="425"/>
      <c r="K180" s="425"/>
      <c r="L180" s="425"/>
      <c r="M180" s="425"/>
    </row>
    <row r="181" spans="5:13" ht="20.25" customHeight="1" x14ac:dyDescent="0.2">
      <c r="E181" s="425"/>
      <c r="F181" s="425"/>
      <c r="G181" s="425"/>
      <c r="H181" s="425"/>
      <c r="I181" s="425"/>
      <c r="J181" s="425"/>
      <c r="K181" s="425"/>
      <c r="L181" s="425"/>
      <c r="M181" s="425"/>
    </row>
    <row r="182" spans="5:13" ht="20.25" customHeight="1" x14ac:dyDescent="0.2">
      <c r="E182" s="425"/>
      <c r="F182" s="425"/>
      <c r="G182" s="425"/>
      <c r="H182" s="425"/>
      <c r="I182" s="425"/>
      <c r="J182" s="425"/>
      <c r="K182" s="425"/>
      <c r="L182" s="425"/>
      <c r="M182" s="425"/>
    </row>
    <row r="183" spans="5:13" ht="20.25" customHeight="1" x14ac:dyDescent="0.2">
      <c r="E183" s="425"/>
      <c r="F183" s="425"/>
      <c r="G183" s="425"/>
      <c r="H183" s="425"/>
      <c r="I183" s="425"/>
      <c r="J183" s="425"/>
      <c r="K183" s="425"/>
      <c r="L183" s="425"/>
      <c r="M183" s="425"/>
    </row>
    <row r="184" spans="5:13" ht="20.25" customHeight="1" x14ac:dyDescent="0.2">
      <c r="E184" s="425"/>
      <c r="F184" s="425"/>
      <c r="G184" s="425"/>
      <c r="H184" s="425"/>
      <c r="I184" s="425"/>
      <c r="J184" s="425"/>
      <c r="K184" s="425"/>
      <c r="L184" s="425"/>
      <c r="M184" s="425"/>
    </row>
    <row r="185" spans="5:13" ht="20.25" customHeight="1" x14ac:dyDescent="0.2">
      <c r="E185" s="425"/>
      <c r="F185" s="425"/>
      <c r="G185" s="425"/>
      <c r="H185" s="425"/>
      <c r="I185" s="425"/>
      <c r="J185" s="425"/>
      <c r="K185" s="425"/>
      <c r="L185" s="425"/>
      <c r="M185" s="425"/>
    </row>
    <row r="186" spans="5:13" ht="20.25" customHeight="1" x14ac:dyDescent="0.2">
      <c r="E186" s="425"/>
      <c r="F186" s="425"/>
      <c r="G186" s="425"/>
      <c r="H186" s="425"/>
      <c r="I186" s="425"/>
      <c r="J186" s="425"/>
      <c r="K186" s="425"/>
      <c r="L186" s="425"/>
      <c r="M186" s="425"/>
    </row>
    <row r="187" spans="5:13" ht="20.25" customHeight="1" x14ac:dyDescent="0.2">
      <c r="E187" s="425"/>
      <c r="F187" s="425"/>
      <c r="G187" s="425"/>
      <c r="H187" s="425"/>
      <c r="I187" s="425"/>
      <c r="J187" s="425"/>
      <c r="K187" s="425"/>
      <c r="L187" s="425"/>
      <c r="M187" s="425"/>
    </row>
    <row r="188" spans="5:13" ht="20.25" customHeight="1" x14ac:dyDescent="0.2">
      <c r="E188" s="425"/>
      <c r="F188" s="425"/>
      <c r="G188" s="425"/>
      <c r="H188" s="425"/>
      <c r="I188" s="425"/>
      <c r="J188" s="425"/>
      <c r="K188" s="425"/>
      <c r="L188" s="425"/>
      <c r="M188" s="425"/>
    </row>
    <row r="189" spans="5:13" ht="20.25" customHeight="1" x14ac:dyDescent="0.2">
      <c r="E189" s="425"/>
      <c r="F189" s="425"/>
      <c r="G189" s="425"/>
      <c r="H189" s="425"/>
      <c r="I189" s="425"/>
      <c r="J189" s="425"/>
      <c r="K189" s="425"/>
      <c r="L189" s="425"/>
      <c r="M189" s="425"/>
    </row>
    <row r="190" spans="5:13" ht="32.25" customHeight="1" x14ac:dyDescent="0.2">
      <c r="E190" s="425"/>
      <c r="F190" s="425"/>
      <c r="G190" s="425"/>
      <c r="H190" s="425"/>
      <c r="I190" s="425"/>
      <c r="J190" s="425"/>
      <c r="K190" s="425"/>
      <c r="L190" s="425"/>
      <c r="M190" s="425"/>
    </row>
    <row r="191" spans="5:13" ht="28.5" customHeight="1" x14ac:dyDescent="0.2">
      <c r="E191" s="425"/>
      <c r="F191" s="425"/>
      <c r="G191" s="425"/>
      <c r="H191" s="425"/>
      <c r="I191" s="425"/>
      <c r="J191" s="425"/>
      <c r="K191" s="425"/>
      <c r="L191" s="425"/>
      <c r="M191" s="425"/>
    </row>
    <row r="192" spans="5:13" ht="20.25" customHeight="1" x14ac:dyDescent="0.2">
      <c r="E192" s="425"/>
      <c r="F192" s="425"/>
      <c r="G192" s="425"/>
      <c r="H192" s="425"/>
      <c r="I192" s="425"/>
      <c r="J192" s="425"/>
      <c r="K192" s="425"/>
      <c r="L192" s="425"/>
      <c r="M192" s="425"/>
    </row>
    <row r="193" spans="5:13" ht="20.25" customHeight="1" x14ac:dyDescent="0.2">
      <c r="E193" s="425"/>
      <c r="F193" s="425"/>
      <c r="G193" s="425"/>
      <c r="H193" s="425"/>
      <c r="I193" s="425"/>
      <c r="J193" s="425"/>
      <c r="K193" s="425"/>
      <c r="L193" s="425"/>
      <c r="M193" s="425"/>
    </row>
    <row r="194" spans="5:13" ht="20.25" customHeight="1" x14ac:dyDescent="0.2">
      <c r="E194" s="425"/>
      <c r="F194" s="425"/>
      <c r="G194" s="425"/>
      <c r="H194" s="425"/>
      <c r="I194" s="425"/>
      <c r="J194" s="425"/>
      <c r="K194" s="425"/>
      <c r="L194" s="425"/>
      <c r="M194" s="425"/>
    </row>
    <row r="195" spans="5:13" ht="20.25" customHeight="1" x14ac:dyDescent="0.2">
      <c r="E195" s="425"/>
      <c r="F195" s="425"/>
      <c r="G195" s="425"/>
      <c r="H195" s="425"/>
      <c r="I195" s="425"/>
      <c r="J195" s="425"/>
      <c r="K195" s="425"/>
      <c r="L195" s="425"/>
      <c r="M195" s="425"/>
    </row>
    <row r="196" spans="5:13" ht="20.25" customHeight="1" x14ac:dyDescent="0.2">
      <c r="E196" s="425"/>
      <c r="F196" s="425"/>
      <c r="G196" s="425"/>
      <c r="H196" s="425"/>
      <c r="I196" s="425"/>
      <c r="J196" s="425"/>
      <c r="K196" s="425"/>
      <c r="L196" s="425"/>
      <c r="M196" s="425"/>
    </row>
    <row r="197" spans="5:13" ht="20.25" customHeight="1" x14ac:dyDescent="0.2">
      <c r="E197" s="425"/>
      <c r="F197" s="425"/>
      <c r="G197" s="425"/>
      <c r="H197" s="425"/>
      <c r="I197" s="425"/>
      <c r="J197" s="425"/>
      <c r="K197" s="425"/>
      <c r="L197" s="425"/>
      <c r="M197" s="425"/>
    </row>
    <row r="198" spans="5:13" ht="20.25" customHeight="1" x14ac:dyDescent="0.2">
      <c r="E198" s="425"/>
      <c r="F198" s="425"/>
      <c r="G198" s="425"/>
      <c r="H198" s="425"/>
      <c r="I198" s="425"/>
      <c r="J198" s="425"/>
      <c r="K198" s="425"/>
      <c r="L198" s="425"/>
      <c r="M198" s="425"/>
    </row>
    <row r="199" spans="5:13" ht="20.25" customHeight="1" x14ac:dyDescent="0.2">
      <c r="E199" s="425"/>
      <c r="F199" s="425"/>
      <c r="G199" s="425"/>
      <c r="H199" s="425"/>
      <c r="I199" s="425"/>
      <c r="J199" s="425"/>
      <c r="K199" s="425"/>
      <c r="L199" s="425"/>
      <c r="M199" s="425"/>
    </row>
    <row r="200" spans="5:13" ht="20.25" customHeight="1" x14ac:dyDescent="0.2">
      <c r="E200" s="425"/>
      <c r="F200" s="425"/>
      <c r="G200" s="425"/>
      <c r="H200" s="425"/>
      <c r="I200" s="425"/>
      <c r="J200" s="425"/>
      <c r="K200" s="425"/>
      <c r="L200" s="425"/>
      <c r="M200" s="425"/>
    </row>
    <row r="201" spans="5:13" ht="20.25" customHeight="1" x14ac:dyDescent="0.2">
      <c r="E201" s="425"/>
      <c r="F201" s="425"/>
      <c r="G201" s="425"/>
      <c r="H201" s="425"/>
      <c r="I201" s="425"/>
      <c r="J201" s="425"/>
      <c r="K201" s="425"/>
      <c r="L201" s="425"/>
      <c r="M201" s="425"/>
    </row>
    <row r="202" spans="5:13" ht="20.25" customHeight="1" x14ac:dyDescent="0.2">
      <c r="E202" s="425"/>
      <c r="F202" s="425"/>
      <c r="G202" s="425"/>
      <c r="H202" s="425"/>
      <c r="I202" s="425"/>
      <c r="J202" s="425"/>
      <c r="K202" s="425"/>
      <c r="L202" s="425"/>
      <c r="M202" s="425"/>
    </row>
    <row r="203" spans="5:13" ht="20.25" customHeight="1" x14ac:dyDescent="0.2">
      <c r="E203" s="425"/>
      <c r="F203" s="425"/>
      <c r="G203" s="425"/>
      <c r="H203" s="425"/>
      <c r="I203" s="425"/>
      <c r="J203" s="425"/>
      <c r="K203" s="425"/>
      <c r="L203" s="425"/>
      <c r="M203" s="425"/>
    </row>
    <row r="204" spans="5:13" x14ac:dyDescent="0.2">
      <c r="E204" s="425"/>
      <c r="F204" s="425"/>
      <c r="G204" s="425"/>
      <c r="H204" s="425"/>
      <c r="I204" s="425"/>
      <c r="J204" s="425"/>
      <c r="K204" s="425"/>
      <c r="L204" s="425"/>
      <c r="M204" s="425"/>
    </row>
    <row r="205" spans="5:13" ht="12.75" customHeight="1" x14ac:dyDescent="0.2">
      <c r="E205" s="425"/>
      <c r="F205" s="425"/>
      <c r="G205" s="425"/>
      <c r="H205" s="425"/>
      <c r="I205" s="425"/>
      <c r="J205" s="425"/>
      <c r="K205" s="425"/>
      <c r="L205" s="425"/>
      <c r="M205" s="425"/>
    </row>
    <row r="206" spans="5:13" x14ac:dyDescent="0.2">
      <c r="E206" s="425"/>
      <c r="F206" s="425"/>
      <c r="G206" s="425"/>
      <c r="H206" s="425"/>
      <c r="I206" s="425"/>
      <c r="J206" s="425"/>
      <c r="K206" s="425"/>
      <c r="L206" s="425"/>
      <c r="M206" s="425"/>
    </row>
    <row r="207" spans="5:13" x14ac:dyDescent="0.2">
      <c r="E207" s="425"/>
      <c r="F207" s="425"/>
      <c r="G207" s="425"/>
      <c r="H207" s="425"/>
      <c r="I207" s="425"/>
      <c r="J207" s="425"/>
      <c r="K207" s="425"/>
      <c r="L207" s="425"/>
      <c r="M207" s="425"/>
    </row>
    <row r="208" spans="5:13" ht="12.75" customHeight="1" x14ac:dyDescent="0.2">
      <c r="E208" s="425"/>
      <c r="F208" s="425"/>
      <c r="G208" s="425"/>
      <c r="H208" s="425"/>
      <c r="I208" s="425"/>
      <c r="J208" s="425"/>
      <c r="K208" s="425"/>
      <c r="L208" s="425"/>
      <c r="M208" s="425"/>
    </row>
    <row r="209" spans="5:13" x14ac:dyDescent="0.2">
      <c r="E209" s="425"/>
      <c r="F209" s="425"/>
      <c r="G209" s="425"/>
      <c r="H209" s="425"/>
      <c r="I209" s="425"/>
      <c r="J209" s="425"/>
      <c r="K209" s="425"/>
      <c r="L209" s="425"/>
      <c r="M209" s="425"/>
    </row>
    <row r="210" spans="5:13" x14ac:dyDescent="0.2">
      <c r="E210" s="425"/>
      <c r="F210" s="425"/>
      <c r="G210" s="425"/>
      <c r="H210" s="425"/>
      <c r="I210" s="425"/>
      <c r="J210" s="425"/>
      <c r="K210" s="425"/>
      <c r="L210" s="425"/>
      <c r="M210" s="425"/>
    </row>
    <row r="211" spans="5:13" x14ac:dyDescent="0.2">
      <c r="E211" s="425"/>
      <c r="F211" s="425"/>
      <c r="G211" s="425"/>
      <c r="H211" s="425"/>
      <c r="I211" s="425"/>
      <c r="J211" s="425"/>
      <c r="K211" s="425"/>
      <c r="L211" s="425"/>
      <c r="M211" s="425"/>
    </row>
    <row r="212" spans="5:13" x14ac:dyDescent="0.2">
      <c r="E212" s="425"/>
      <c r="F212" s="425"/>
      <c r="G212" s="425"/>
      <c r="H212" s="425"/>
      <c r="I212" s="425"/>
      <c r="J212" s="425"/>
      <c r="K212" s="425"/>
      <c r="L212" s="425"/>
      <c r="M212" s="425"/>
    </row>
    <row r="213" spans="5:13" x14ac:dyDescent="0.2">
      <c r="E213" s="425"/>
      <c r="F213" s="425"/>
      <c r="G213" s="425"/>
      <c r="H213" s="425"/>
      <c r="I213" s="425"/>
      <c r="J213" s="425"/>
      <c r="K213" s="425"/>
      <c r="L213" s="425"/>
      <c r="M213" s="425"/>
    </row>
    <row r="214" spans="5:13" x14ac:dyDescent="0.2">
      <c r="E214" s="425"/>
      <c r="F214" s="425"/>
      <c r="G214" s="425"/>
      <c r="H214" s="425"/>
      <c r="I214" s="425"/>
      <c r="J214" s="425"/>
      <c r="K214" s="425"/>
      <c r="L214" s="425"/>
      <c r="M214" s="425"/>
    </row>
    <row r="215" spans="5:13" x14ac:dyDescent="0.2">
      <c r="E215" s="425"/>
      <c r="F215" s="425"/>
      <c r="G215" s="425"/>
      <c r="H215" s="425"/>
      <c r="I215" s="425"/>
      <c r="J215" s="425"/>
      <c r="K215" s="425"/>
      <c r="L215" s="425"/>
      <c r="M215" s="425"/>
    </row>
    <row r="216" spans="5:13" x14ac:dyDescent="0.2">
      <c r="E216" s="425"/>
      <c r="F216" s="425"/>
      <c r="G216" s="425"/>
      <c r="H216" s="425"/>
      <c r="I216" s="425"/>
      <c r="J216" s="425"/>
      <c r="K216" s="425"/>
      <c r="L216" s="425"/>
      <c r="M216" s="425"/>
    </row>
    <row r="217" spans="5:13" x14ac:dyDescent="0.2">
      <c r="E217" s="425"/>
      <c r="F217" s="425"/>
      <c r="G217" s="425"/>
      <c r="H217" s="425"/>
      <c r="I217" s="425"/>
      <c r="J217" s="425"/>
      <c r="K217" s="425"/>
      <c r="L217" s="425"/>
      <c r="M217" s="425"/>
    </row>
    <row r="218" spans="5:13" x14ac:dyDescent="0.2">
      <c r="E218" s="425"/>
      <c r="F218" s="425"/>
      <c r="G218" s="425"/>
      <c r="H218" s="425"/>
      <c r="I218" s="425"/>
      <c r="J218" s="425"/>
      <c r="K218" s="425"/>
      <c r="L218" s="425"/>
      <c r="M218" s="425"/>
    </row>
    <row r="219" spans="5:13" x14ac:dyDescent="0.2">
      <c r="E219" s="425"/>
      <c r="F219" s="425"/>
      <c r="G219" s="425"/>
      <c r="H219" s="425"/>
      <c r="I219" s="425"/>
      <c r="J219" s="425"/>
      <c r="K219" s="425"/>
      <c r="L219" s="425"/>
      <c r="M219" s="425"/>
    </row>
    <row r="220" spans="5:13" x14ac:dyDescent="0.2">
      <c r="E220" s="425"/>
      <c r="F220" s="425"/>
      <c r="G220" s="425"/>
      <c r="H220" s="425"/>
      <c r="I220" s="425"/>
      <c r="J220" s="425"/>
      <c r="K220" s="425"/>
      <c r="L220" s="425"/>
      <c r="M220" s="425"/>
    </row>
    <row r="221" spans="5:13" x14ac:dyDescent="0.2">
      <c r="E221" s="425"/>
      <c r="F221" s="425"/>
      <c r="G221" s="425"/>
      <c r="H221" s="425"/>
      <c r="I221" s="425"/>
      <c r="J221" s="425"/>
      <c r="K221" s="425"/>
      <c r="L221" s="425"/>
      <c r="M221" s="425"/>
    </row>
    <row r="222" spans="5:13" x14ac:dyDescent="0.2">
      <c r="E222" s="425"/>
      <c r="F222" s="425"/>
      <c r="G222" s="425"/>
      <c r="H222" s="425"/>
      <c r="I222" s="425"/>
      <c r="J222" s="425"/>
      <c r="K222" s="425"/>
      <c r="L222" s="425"/>
      <c r="M222" s="425"/>
    </row>
    <row r="223" spans="5:13" x14ac:dyDescent="0.2">
      <c r="E223" s="425"/>
      <c r="F223" s="425"/>
      <c r="G223" s="425"/>
      <c r="H223" s="425"/>
      <c r="I223" s="425"/>
      <c r="J223" s="425"/>
      <c r="K223" s="425"/>
      <c r="L223" s="425"/>
      <c r="M223" s="425"/>
    </row>
    <row r="224" spans="5:13" x14ac:dyDescent="0.2">
      <c r="E224" s="425"/>
      <c r="F224" s="425"/>
      <c r="G224" s="425"/>
      <c r="H224" s="425"/>
      <c r="I224" s="425"/>
      <c r="J224" s="425"/>
      <c r="K224" s="425"/>
      <c r="L224" s="425"/>
      <c r="M224" s="425"/>
    </row>
    <row r="225" spans="5:13" x14ac:dyDescent="0.2">
      <c r="E225" s="425"/>
      <c r="F225" s="425"/>
      <c r="G225" s="425"/>
      <c r="H225" s="425"/>
      <c r="I225" s="425"/>
      <c r="J225" s="425"/>
      <c r="K225" s="425"/>
      <c r="L225" s="425"/>
      <c r="M225" s="425"/>
    </row>
    <row r="226" spans="5:13" x14ac:dyDescent="0.2">
      <c r="E226" s="425"/>
      <c r="F226" s="425"/>
      <c r="G226" s="425"/>
      <c r="H226" s="425"/>
      <c r="I226" s="425"/>
      <c r="J226" s="425"/>
      <c r="K226" s="425"/>
      <c r="L226" s="425"/>
      <c r="M226" s="425"/>
    </row>
    <row r="227" spans="5:13" x14ac:dyDescent="0.2">
      <c r="E227" s="425"/>
      <c r="F227" s="425"/>
      <c r="G227" s="425"/>
      <c r="H227" s="425"/>
      <c r="I227" s="425"/>
      <c r="J227" s="425"/>
      <c r="K227" s="425"/>
      <c r="L227" s="425"/>
      <c r="M227" s="425"/>
    </row>
    <row r="228" spans="5:13" x14ac:dyDescent="0.2">
      <c r="E228" s="425"/>
      <c r="F228" s="425"/>
      <c r="G228" s="425"/>
      <c r="H228" s="425"/>
      <c r="I228" s="425"/>
      <c r="J228" s="425"/>
      <c r="K228" s="425"/>
      <c r="L228" s="425"/>
      <c r="M228" s="425"/>
    </row>
    <row r="229" spans="5:13" x14ac:dyDescent="0.2">
      <c r="E229" s="425"/>
      <c r="F229" s="425"/>
      <c r="G229" s="425"/>
      <c r="H229" s="425"/>
      <c r="I229" s="425"/>
      <c r="J229" s="425"/>
      <c r="K229" s="425"/>
      <c r="L229" s="425"/>
      <c r="M229" s="425"/>
    </row>
    <row r="230" spans="5:13" x14ac:dyDescent="0.2">
      <c r="E230" s="425"/>
      <c r="F230" s="425"/>
      <c r="G230" s="425"/>
      <c r="H230" s="425"/>
      <c r="I230" s="425"/>
      <c r="J230" s="425"/>
      <c r="K230" s="425"/>
      <c r="L230" s="425"/>
      <c r="M230" s="425"/>
    </row>
    <row r="231" spans="5:13" x14ac:dyDescent="0.2">
      <c r="E231" s="425"/>
      <c r="F231" s="425"/>
      <c r="G231" s="425"/>
      <c r="H231" s="425"/>
      <c r="I231" s="425"/>
      <c r="J231" s="425"/>
      <c r="K231" s="425"/>
      <c r="L231" s="425"/>
      <c r="M231" s="425"/>
    </row>
    <row r="232" spans="5:13" x14ac:dyDescent="0.2">
      <c r="E232" s="425"/>
      <c r="F232" s="425"/>
      <c r="G232" s="425"/>
      <c r="H232" s="425"/>
      <c r="I232" s="425"/>
      <c r="J232" s="425"/>
      <c r="K232" s="425"/>
      <c r="L232" s="425"/>
      <c r="M232" s="425"/>
    </row>
    <row r="233" spans="5:13" ht="18" customHeight="1" x14ac:dyDescent="0.2">
      <c r="E233" s="425"/>
      <c r="F233" s="425"/>
      <c r="G233" s="425"/>
      <c r="H233" s="425"/>
      <c r="I233" s="425"/>
      <c r="J233" s="425"/>
      <c r="K233" s="425"/>
      <c r="L233" s="425"/>
      <c r="M233" s="425"/>
    </row>
    <row r="234" spans="5:13" ht="18" customHeight="1" x14ac:dyDescent="0.2">
      <c r="E234" s="425"/>
      <c r="F234" s="425"/>
      <c r="G234" s="425"/>
      <c r="H234" s="425"/>
      <c r="I234" s="425"/>
      <c r="J234" s="425"/>
      <c r="K234" s="425"/>
      <c r="L234" s="425"/>
      <c r="M234" s="425"/>
    </row>
    <row r="235" spans="5:13" ht="18" customHeight="1" x14ac:dyDescent="0.2">
      <c r="E235" s="425"/>
      <c r="F235" s="425"/>
      <c r="G235" s="425"/>
      <c r="H235" s="425"/>
      <c r="I235" s="425"/>
      <c r="J235" s="425"/>
      <c r="K235" s="425"/>
      <c r="L235" s="425"/>
      <c r="M235" s="425"/>
    </row>
    <row r="236" spans="5:13" ht="18" customHeight="1" x14ac:dyDescent="0.2">
      <c r="E236" s="425"/>
      <c r="F236" s="425"/>
      <c r="G236" s="425"/>
      <c r="H236" s="425"/>
      <c r="I236" s="425"/>
      <c r="J236" s="425"/>
      <c r="K236" s="425"/>
      <c r="L236" s="425"/>
      <c r="M236" s="425"/>
    </row>
    <row r="237" spans="5:13" ht="18" customHeight="1" x14ac:dyDescent="0.2">
      <c r="E237" s="425"/>
      <c r="F237" s="425"/>
      <c r="G237" s="425"/>
      <c r="H237" s="425"/>
      <c r="I237" s="425"/>
      <c r="J237" s="425"/>
      <c r="K237" s="425"/>
      <c r="L237" s="425"/>
      <c r="M237" s="425"/>
    </row>
    <row r="238" spans="5:13" ht="18" customHeight="1" x14ac:dyDescent="0.2">
      <c r="E238" s="425"/>
      <c r="F238" s="425"/>
      <c r="G238" s="425"/>
      <c r="H238" s="425"/>
      <c r="I238" s="425"/>
      <c r="J238" s="425"/>
      <c r="K238" s="425"/>
      <c r="L238" s="425"/>
      <c r="M238" s="425"/>
    </row>
    <row r="239" spans="5:13" ht="27.75" customHeight="1" x14ac:dyDescent="0.2">
      <c r="E239" s="425"/>
      <c r="F239" s="425"/>
      <c r="G239" s="425"/>
      <c r="H239" s="425"/>
      <c r="I239" s="425"/>
      <c r="J239" s="425"/>
      <c r="K239" s="425"/>
      <c r="L239" s="425"/>
      <c r="M239" s="425"/>
    </row>
    <row r="240" spans="5:13" ht="27.75" customHeight="1" x14ac:dyDescent="0.2">
      <c r="E240" s="425"/>
      <c r="F240" s="425"/>
      <c r="G240" s="425"/>
      <c r="H240" s="425"/>
      <c r="I240" s="425"/>
      <c r="J240" s="425"/>
      <c r="K240" s="425"/>
      <c r="L240" s="425"/>
      <c r="M240" s="425"/>
    </row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24.75" customHeight="1" x14ac:dyDescent="0.2"/>
    <row r="257" ht="30.75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2" ht="12.75" customHeight="1" x14ac:dyDescent="0.2"/>
    <row r="274" ht="12.75" customHeight="1" x14ac:dyDescent="0.2"/>
    <row r="275" ht="12.75" customHeight="1" x14ac:dyDescent="0.2"/>
    <row r="298" ht="21" customHeight="1" x14ac:dyDescent="0.2"/>
    <row r="299" ht="21" customHeight="1" x14ac:dyDescent="0.2"/>
    <row r="300" ht="21" customHeight="1" x14ac:dyDescent="0.2"/>
    <row r="301" ht="21" customHeight="1" x14ac:dyDescent="0.2"/>
    <row r="303" ht="22.5" customHeight="1" x14ac:dyDescent="0.2"/>
    <row r="304" ht="22.5" customHeight="1" x14ac:dyDescent="0.2"/>
    <row r="305" ht="29.2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2.5" customHeight="1" x14ac:dyDescent="0.2"/>
    <row r="319" ht="22.5" customHeight="1" x14ac:dyDescent="0.2"/>
    <row r="320" ht="22.5" customHeight="1" x14ac:dyDescent="0.2"/>
    <row r="321" ht="24.75" customHeight="1" x14ac:dyDescent="0.2"/>
    <row r="322" ht="26.2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6" ht="12.75" customHeight="1" x14ac:dyDescent="0.2"/>
    <row r="344" ht="12.75" customHeight="1" x14ac:dyDescent="0.2"/>
    <row r="362" ht="18" customHeight="1" x14ac:dyDescent="0.2"/>
    <row r="363" ht="18.75" customHeight="1" x14ac:dyDescent="0.2"/>
    <row r="364" ht="19.5" customHeight="1" x14ac:dyDescent="0.2"/>
    <row r="365" ht="18.75" customHeight="1" x14ac:dyDescent="0.2"/>
    <row r="367" ht="18.75" customHeight="1" x14ac:dyDescent="0.2"/>
    <row r="368" ht="17.25" customHeight="1" x14ac:dyDescent="0.2"/>
    <row r="369" ht="30.75" customHeight="1" x14ac:dyDescent="0.2"/>
    <row r="370" ht="17.25" customHeight="1" x14ac:dyDescent="0.2"/>
    <row r="371" ht="19.5" customHeight="1" x14ac:dyDescent="0.2"/>
    <row r="372" ht="20.25" customHeight="1" x14ac:dyDescent="0.2"/>
    <row r="373" ht="19.5" customHeight="1" x14ac:dyDescent="0.2"/>
    <row r="374" ht="18.75" customHeight="1" x14ac:dyDescent="0.2"/>
    <row r="375" ht="19.5" customHeight="1" x14ac:dyDescent="0.2"/>
    <row r="376" ht="18" customHeight="1" x14ac:dyDescent="0.2"/>
    <row r="377" ht="19.5" customHeight="1" x14ac:dyDescent="0.2"/>
    <row r="378" ht="19.5" customHeight="1" x14ac:dyDescent="0.2"/>
    <row r="379" ht="19.5" customHeight="1" x14ac:dyDescent="0.2"/>
    <row r="380" ht="19.5" customHeight="1" x14ac:dyDescent="0.2"/>
    <row r="381" ht="21" customHeight="1" x14ac:dyDescent="0.2"/>
    <row r="382" ht="19.5" customHeight="1" x14ac:dyDescent="0.2"/>
    <row r="383" ht="21" customHeight="1" x14ac:dyDescent="0.2"/>
    <row r="384" ht="21" customHeight="1" x14ac:dyDescent="0.2"/>
    <row r="385" ht="32.2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397" ht="19.5" customHeight="1" x14ac:dyDescent="0.2"/>
    <row r="398" ht="19.5" customHeight="1" x14ac:dyDescent="0.2"/>
    <row r="399" ht="19.5" customHeight="1" x14ac:dyDescent="0.2"/>
    <row r="408" ht="12.75" customHeight="1" x14ac:dyDescent="0.2"/>
    <row r="495" ht="21" customHeight="1" x14ac:dyDescent="0.2"/>
    <row r="516" spans="6:8" x14ac:dyDescent="0.2">
      <c r="H516"/>
    </row>
    <row r="517" spans="6:8" x14ac:dyDescent="0.2">
      <c r="H517"/>
    </row>
    <row r="518" spans="6:8" x14ac:dyDescent="0.2">
      <c r="H518"/>
    </row>
    <row r="519" spans="6:8" x14ac:dyDescent="0.2">
      <c r="H519"/>
    </row>
    <row r="520" spans="6:8" x14ac:dyDescent="0.2">
      <c r="H520"/>
    </row>
    <row r="521" spans="6:8" x14ac:dyDescent="0.2">
      <c r="H521"/>
    </row>
    <row r="526" spans="6:8" x14ac:dyDescent="0.2">
      <c r="F526" s="327" t="e">
        <f>#REF!</f>
        <v>#REF!</v>
      </c>
      <c r="H526" s="311" t="s">
        <v>98</v>
      </c>
    </row>
    <row r="527" spans="6:8" x14ac:dyDescent="0.2">
      <c r="H527" s="320" t="s">
        <v>134</v>
      </c>
    </row>
    <row r="528" spans="6:8" x14ac:dyDescent="0.2">
      <c r="H528" s="320" t="s">
        <v>135</v>
      </c>
    </row>
    <row r="529" spans="5:8" x14ac:dyDescent="0.2">
      <c r="H529" s="320" t="s">
        <v>136</v>
      </c>
    </row>
    <row r="530" spans="5:8" x14ac:dyDescent="0.2">
      <c r="H530" s="320" t="s">
        <v>137</v>
      </c>
    </row>
    <row r="531" spans="5:8" x14ac:dyDescent="0.2">
      <c r="H531" s="320" t="s">
        <v>138</v>
      </c>
    </row>
    <row r="532" spans="5:8" x14ac:dyDescent="0.2">
      <c r="H532" s="320" t="s">
        <v>139</v>
      </c>
    </row>
    <row r="533" spans="5:8" x14ac:dyDescent="0.2">
      <c r="H533" s="320" t="s">
        <v>140</v>
      </c>
    </row>
    <row r="534" spans="5:8" x14ac:dyDescent="0.2">
      <c r="H534" s="320" t="s">
        <v>141</v>
      </c>
    </row>
    <row r="537" spans="5:8" x14ac:dyDescent="0.2">
      <c r="E537" s="329"/>
    </row>
    <row r="678" spans="15:24" ht="12.75" customHeight="1" x14ac:dyDescent="0.2">
      <c r="P678" s="502"/>
      <c r="Q678" s="325"/>
      <c r="R678" s="325"/>
      <c r="S678" s="326"/>
      <c r="T678" s="326"/>
      <c r="U678" s="326"/>
      <c r="V678" s="315"/>
      <c r="W678" s="326"/>
      <c r="X678" s="326"/>
    </row>
    <row r="681" spans="15:24" x14ac:dyDescent="0.2">
      <c r="Q681" s="322"/>
      <c r="R681" s="322"/>
      <c r="S681" s="322"/>
      <c r="T681" s="322"/>
      <c r="U681" s="322"/>
      <c r="V681" s="322"/>
      <c r="W681" s="322"/>
      <c r="X681" s="322"/>
    </row>
    <row r="682" spans="15:24" x14ac:dyDescent="0.2">
      <c r="O682"/>
      <c r="P682" s="316"/>
      <c r="Q682" s="501"/>
      <c r="R682" s="321"/>
      <c r="S682" s="323"/>
      <c r="T682" s="324"/>
      <c r="U682" s="321"/>
      <c r="V682" s="324"/>
      <c r="W682" s="324"/>
      <c r="X682" s="324"/>
    </row>
    <row r="683" spans="15:24" x14ac:dyDescent="0.2">
      <c r="O683"/>
      <c r="P683" s="497"/>
      <c r="Q683" s="501"/>
      <c r="R683" s="502"/>
      <c r="S683" s="502"/>
      <c r="T683" s="502"/>
      <c r="U683" s="502"/>
      <c r="V683" s="319"/>
      <c r="W683" s="319"/>
      <c r="X683" s="319"/>
    </row>
    <row r="684" spans="15:24" x14ac:dyDescent="0.2">
      <c r="O684"/>
      <c r="Q684" s="501"/>
      <c r="R684" s="502"/>
      <c r="S684" s="501" t="s">
        <v>142</v>
      </c>
      <c r="T684"/>
      <c r="U684" s="502"/>
      <c r="V684" s="319"/>
      <c r="W684" s="319"/>
      <c r="X684" s="319"/>
    </row>
    <row r="685" spans="15:24" x14ac:dyDescent="0.2">
      <c r="O685"/>
      <c r="P685" s="317"/>
      <c r="Q685" s="316"/>
      <c r="R685" s="502"/>
      <c r="S685" s="502"/>
      <c r="T685" s="502"/>
      <c r="U685" s="502"/>
      <c r="V685" s="502"/>
      <c r="W685" s="502"/>
      <c r="X685" s="502"/>
    </row>
    <row r="686" spans="15:24" x14ac:dyDescent="0.2">
      <c r="Q686" s="497"/>
      <c r="R686" s="497"/>
      <c r="S686" s="497"/>
      <c r="T686" s="497"/>
      <c r="U686" s="497"/>
      <c r="V686" s="314"/>
      <c r="W686" s="497"/>
      <c r="X686" s="497"/>
    </row>
    <row r="687" spans="15:24" x14ac:dyDescent="0.2">
      <c r="P687" s="314"/>
      <c r="Q687" s="500"/>
      <c r="R687" s="497"/>
      <c r="S687" s="497"/>
      <c r="T687" s="497"/>
      <c r="U687" s="497"/>
      <c r="V687" s="314"/>
      <c r="W687" s="497"/>
      <c r="X687" s="497"/>
    </row>
    <row r="688" spans="15:24" x14ac:dyDescent="0.2">
      <c r="R688" s="497"/>
      <c r="S688" s="497"/>
      <c r="T688" s="497"/>
      <c r="U688" s="502"/>
      <c r="V688" s="502"/>
      <c r="W688" s="497"/>
      <c r="X688" s="497"/>
    </row>
    <row r="689" spans="16:24" x14ac:dyDescent="0.2">
      <c r="P689" s="314"/>
      <c r="Q689" s="500" t="s">
        <v>124</v>
      </c>
      <c r="R689" s="497"/>
      <c r="S689" s="497"/>
      <c r="T689" s="497"/>
      <c r="U689" s="497"/>
      <c r="V689" s="314"/>
      <c r="W689" s="497"/>
      <c r="X689" s="497"/>
    </row>
    <row r="697" spans="16:24" x14ac:dyDescent="0.2">
      <c r="Q697" s="327" t="e">
        <f>SUM(#REF!)</f>
        <v>#REF!</v>
      </c>
      <c r="R697" s="328" t="s">
        <v>143</v>
      </c>
    </row>
    <row r="702" spans="16:24" x14ac:dyDescent="0.2">
      <c r="Q702" s="312"/>
    </row>
    <row r="709" spans="17:17" x14ac:dyDescent="0.2">
      <c r="Q709" s="312" t="e">
        <f>#REF!+#REF!</f>
        <v>#REF!</v>
      </c>
    </row>
    <row r="710" spans="17:17" x14ac:dyDescent="0.2">
      <c r="Q710" s="312" t="e">
        <f>#REF!+#REF!</f>
        <v>#REF!</v>
      </c>
    </row>
    <row r="711" spans="17:17" x14ac:dyDescent="0.2">
      <c r="Q711" s="312" t="e">
        <f>#REF!+#REF!</f>
        <v>#REF!</v>
      </c>
    </row>
    <row r="712" spans="17:17" x14ac:dyDescent="0.2">
      <c r="Q712" s="312" t="e">
        <f>#REF!+#REF!</f>
        <v>#REF!</v>
      </c>
    </row>
    <row r="713" spans="17:17" x14ac:dyDescent="0.2">
      <c r="Q713" s="312" t="e">
        <f>#REF!+#REF!</f>
        <v>#REF!</v>
      </c>
    </row>
    <row r="714" spans="17:17" x14ac:dyDescent="0.2">
      <c r="Q714" s="312" t="e">
        <f>#REF!+#REF!</f>
        <v>#REF!</v>
      </c>
    </row>
    <row r="719" spans="17:17" x14ac:dyDescent="0.2">
      <c r="Q719" s="327" t="e">
        <f>#REF!+#REF!</f>
        <v>#REF!</v>
      </c>
    </row>
    <row r="736" spans="15:15" x14ac:dyDescent="0.2">
      <c r="O736" s="329"/>
    </row>
    <row r="746" spans="15:15" x14ac:dyDescent="0.2">
      <c r="O746"/>
    </row>
    <row r="747" spans="15:15" x14ac:dyDescent="0.2">
      <c r="O747"/>
    </row>
    <row r="748" spans="15:15" x14ac:dyDescent="0.2">
      <c r="O748"/>
    </row>
    <row r="749" spans="15:15" x14ac:dyDescent="0.2">
      <c r="O749"/>
    </row>
  </sheetData>
  <mergeCells count="39">
    <mergeCell ref="J75:L75"/>
    <mergeCell ref="E76:F76"/>
    <mergeCell ref="G76:I76"/>
    <mergeCell ref="J76:L76"/>
    <mergeCell ref="E3:L3"/>
    <mergeCell ref="E4:L4"/>
    <mergeCell ref="E5:L5"/>
    <mergeCell ref="E6:L6"/>
    <mergeCell ref="E8:E9"/>
    <mergeCell ref="F8:F9"/>
    <mergeCell ref="G8:G9"/>
    <mergeCell ref="H8:J8"/>
    <mergeCell ref="K8:L8"/>
    <mergeCell ref="M76:N76"/>
    <mergeCell ref="E97:L97"/>
    <mergeCell ref="E80:F80"/>
    <mergeCell ref="G80:I80"/>
    <mergeCell ref="J80:L80"/>
    <mergeCell ref="M80:N80"/>
    <mergeCell ref="J81:L81"/>
    <mergeCell ref="M81:N81"/>
    <mergeCell ref="G83:H83"/>
    <mergeCell ref="I83:L83"/>
    <mergeCell ref="M83:N83"/>
    <mergeCell ref="E95:L95"/>
    <mergeCell ref="E96:L96"/>
    <mergeCell ref="E79:F79"/>
    <mergeCell ref="G79:I79"/>
    <mergeCell ref="J79:L79"/>
    <mergeCell ref="G149:H149"/>
    <mergeCell ref="I149:L149"/>
    <mergeCell ref="G150:H150"/>
    <mergeCell ref="I150:L150"/>
    <mergeCell ref="J141:L141"/>
    <mergeCell ref="G142:I142"/>
    <mergeCell ref="J142:L142"/>
    <mergeCell ref="J146:L146"/>
    <mergeCell ref="J147:L147"/>
    <mergeCell ref="J148:L148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  <rowBreaks count="1" manualBreakCount="1">
    <brk id="45" min="4" max="1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X746"/>
  <sheetViews>
    <sheetView view="pageBreakPreview" topLeftCell="F38" zoomScale="86" zoomScaleSheetLayoutView="86" workbookViewId="0">
      <selection activeCell="F49" sqref="F49"/>
    </sheetView>
  </sheetViews>
  <sheetFormatPr defaultColWidth="9.140625" defaultRowHeight="12.75" x14ac:dyDescent="0.2"/>
  <cols>
    <col min="1" max="1" width="1.85546875" style="535" hidden="1" customWidth="1"/>
    <col min="2" max="2" width="1.5703125" style="535" hidden="1" customWidth="1"/>
    <col min="3" max="4" width="5" style="535" hidden="1" customWidth="1"/>
    <col min="5" max="5" width="14.7109375" style="535" customWidth="1"/>
    <col min="6" max="6" width="68.28515625" style="535" customWidth="1"/>
    <col min="7" max="7" width="21.140625" style="535" customWidth="1"/>
    <col min="8" max="8" width="21" style="535" customWidth="1"/>
    <col min="9" max="9" width="21.140625" style="535" customWidth="1"/>
    <col min="10" max="10" width="20.140625" style="535" bestFit="1" customWidth="1"/>
    <col min="11" max="11" width="14.42578125" style="535" customWidth="1"/>
    <col min="12" max="12" width="19" style="535" bestFit="1" customWidth="1"/>
    <col min="13" max="13" width="17.7109375" style="535" customWidth="1"/>
    <col min="14" max="14" width="20.7109375" style="535" bestFit="1" customWidth="1"/>
    <col min="15" max="15" width="15" style="535" bestFit="1" customWidth="1"/>
    <col min="16" max="16" width="12.5703125" style="535" bestFit="1" customWidth="1"/>
    <col min="17" max="17" width="20.42578125" style="535" customWidth="1"/>
    <col min="18" max="19" width="9.140625" style="535"/>
    <col min="20" max="20" width="30.7109375" style="535" customWidth="1"/>
    <col min="21" max="16384" width="9.140625" style="535"/>
  </cols>
  <sheetData>
    <row r="2" spans="5:16" x14ac:dyDescent="0.2">
      <c r="P2" s="535" t="s">
        <v>276</v>
      </c>
    </row>
    <row r="3" spans="5:16" ht="15" x14ac:dyDescent="0.2">
      <c r="E3" s="853" t="s">
        <v>114</v>
      </c>
      <c r="F3" s="853"/>
      <c r="G3" s="853"/>
      <c r="H3" s="853"/>
      <c r="I3" s="853"/>
      <c r="J3" s="853"/>
      <c r="K3" s="853"/>
      <c r="L3" s="853"/>
      <c r="M3" s="536"/>
      <c r="N3" s="536"/>
    </row>
    <row r="4" spans="5:16" ht="15" x14ac:dyDescent="0.2">
      <c r="E4" s="853" t="s">
        <v>164</v>
      </c>
      <c r="F4" s="853"/>
      <c r="G4" s="853"/>
      <c r="H4" s="853"/>
      <c r="I4" s="853"/>
      <c r="J4" s="853"/>
      <c r="K4" s="853"/>
      <c r="L4" s="853"/>
      <c r="M4" s="536"/>
      <c r="N4" s="536"/>
    </row>
    <row r="5" spans="5:16" ht="15" x14ac:dyDescent="0.2">
      <c r="E5" s="853" t="s">
        <v>309</v>
      </c>
      <c r="F5" s="853"/>
      <c r="G5" s="853"/>
      <c r="H5" s="853"/>
      <c r="I5" s="853"/>
      <c r="J5" s="853"/>
      <c r="K5" s="853"/>
      <c r="L5" s="853"/>
      <c r="M5" s="536"/>
      <c r="N5" s="536"/>
    </row>
    <row r="6" spans="5:16" ht="13.5" thickBot="1" x14ac:dyDescent="0.25"/>
    <row r="7" spans="5:16" ht="78.75" customHeight="1" thickBot="1" x14ac:dyDescent="0.25">
      <c r="E7" s="537" t="s">
        <v>146</v>
      </c>
      <c r="F7" s="538" t="s">
        <v>0</v>
      </c>
      <c r="G7" s="539" t="s">
        <v>221</v>
      </c>
      <c r="H7" s="539" t="s">
        <v>219</v>
      </c>
      <c r="I7" s="539" t="s">
        <v>220</v>
      </c>
      <c r="J7" s="539" t="s">
        <v>113</v>
      </c>
      <c r="K7" s="539" t="s">
        <v>156</v>
      </c>
      <c r="L7" s="540" t="s">
        <v>144</v>
      </c>
    </row>
    <row r="8" spans="5:16" ht="18.75" customHeight="1" x14ac:dyDescent="0.2">
      <c r="E8" s="541" t="s">
        <v>158</v>
      </c>
      <c r="F8" s="542" t="s">
        <v>45</v>
      </c>
      <c r="G8" s="471">
        <f>G9+G10+G11</f>
        <v>75158838000</v>
      </c>
      <c r="H8" s="471">
        <f>H9+H11+H10</f>
        <v>2196987753</v>
      </c>
      <c r="I8" s="471">
        <f>I9+I11+I10</f>
        <v>2196987753</v>
      </c>
      <c r="J8" s="471">
        <f>J9+J11+J10</f>
        <v>9599379725</v>
      </c>
      <c r="K8" s="544">
        <f>J8/G8*100</f>
        <v>12.772123652310857</v>
      </c>
      <c r="L8" s="668"/>
      <c r="M8" s="571">
        <f>L8</f>
        <v>0</v>
      </c>
      <c r="N8" s="546"/>
    </row>
    <row r="9" spans="5:16" ht="18.75" customHeight="1" x14ac:dyDescent="0.2">
      <c r="E9" s="541" t="s">
        <v>168</v>
      </c>
      <c r="F9" s="547" t="s">
        <v>26</v>
      </c>
      <c r="G9" s="472">
        <f>$G$13</f>
        <v>74320354000</v>
      </c>
      <c r="H9" s="472">
        <f>H13</f>
        <v>2182998109</v>
      </c>
      <c r="I9" s="472">
        <f t="shared" ref="I9:J9" si="0">I13</f>
        <v>2182998109</v>
      </c>
      <c r="J9" s="472">
        <f t="shared" si="0"/>
        <v>9489681437</v>
      </c>
      <c r="K9" s="549">
        <f>J9/G9*100</f>
        <v>12.768617109923886</v>
      </c>
      <c r="L9" s="550"/>
      <c r="M9" s="669"/>
      <c r="N9" s="552"/>
    </row>
    <row r="10" spans="5:16" ht="18.75" customHeight="1" x14ac:dyDescent="0.2">
      <c r="E10" s="541" t="s">
        <v>169</v>
      </c>
      <c r="F10" s="547" t="s">
        <v>27</v>
      </c>
      <c r="G10" s="472">
        <f>$G$60</f>
        <v>538484000</v>
      </c>
      <c r="H10" s="472">
        <f>H60</f>
        <v>0</v>
      </c>
      <c r="I10" s="472">
        <f t="shared" ref="I10:J10" si="1">I60</f>
        <v>0</v>
      </c>
      <c r="J10" s="472">
        <f t="shared" si="1"/>
        <v>0</v>
      </c>
      <c r="K10" s="549">
        <f>J10/G10*100</f>
        <v>0</v>
      </c>
      <c r="L10" s="550"/>
      <c r="M10" s="571"/>
      <c r="N10" s="546"/>
    </row>
    <row r="11" spans="5:16" ht="18.75" customHeight="1" x14ac:dyDescent="0.2">
      <c r="E11" s="541" t="str">
        <f>E64</f>
        <v>4.1.04</v>
      </c>
      <c r="F11" s="547" t="s">
        <v>129</v>
      </c>
      <c r="G11" s="472">
        <f>G64</f>
        <v>300000000</v>
      </c>
      <c r="H11" s="472">
        <f>H64</f>
        <v>13989644</v>
      </c>
      <c r="I11" s="472">
        <f t="shared" ref="I11" si="2">I64</f>
        <v>13989644</v>
      </c>
      <c r="J11" s="472">
        <f>J64</f>
        <v>109698288</v>
      </c>
      <c r="K11" s="549">
        <f>J11/G11*100</f>
        <v>36.566095999999995</v>
      </c>
      <c r="L11" s="550"/>
    </row>
    <row r="12" spans="5:16" ht="5.0999999999999996" customHeight="1" x14ac:dyDescent="0.2">
      <c r="E12" s="554"/>
      <c r="F12" s="555"/>
      <c r="G12" s="556"/>
      <c r="H12" s="556"/>
      <c r="I12" s="556"/>
      <c r="J12" s="556"/>
      <c r="K12" s="558"/>
      <c r="L12" s="559"/>
    </row>
    <row r="13" spans="5:16" ht="18.75" customHeight="1" x14ac:dyDescent="0.2">
      <c r="E13" s="560" t="str">
        <f>E9</f>
        <v>4.1.01</v>
      </c>
      <c r="F13" s="561" t="str">
        <f>F9</f>
        <v>PENDAPATAN PAJAK DAERAH</v>
      </c>
      <c r="G13" s="562">
        <f>G14+G24+G35+G41+G44+G45+G48+G51+G52+G55+G58</f>
        <v>74320354000</v>
      </c>
      <c r="H13" s="562">
        <f>H14+H24+H35+H41+H44+H45+H48+H51+H52+H55+H58</f>
        <v>2182998109</v>
      </c>
      <c r="I13" s="562">
        <f>H13</f>
        <v>2182998109</v>
      </c>
      <c r="J13" s="562">
        <f t="shared" ref="J13" si="3">J14+J24+J35+J41+J44+J45+J48+J51+J52+J55+J58</f>
        <v>9489681437</v>
      </c>
      <c r="K13" s="564">
        <f>J13/G13*100</f>
        <v>12.768617109923886</v>
      </c>
      <c r="L13" s="565"/>
      <c r="M13" s="571">
        <f>H14+H24+H35+H41+H44+H45+H48+H51+H52</f>
        <v>1839087121</v>
      </c>
    </row>
    <row r="14" spans="5:16" ht="18.75" customHeight="1" x14ac:dyDescent="0.2">
      <c r="E14" s="566" t="s">
        <v>170</v>
      </c>
      <c r="F14" s="567" t="s">
        <v>157</v>
      </c>
      <c r="G14" s="473">
        <f>G15+G18+G21</f>
        <v>2463180809</v>
      </c>
      <c r="H14" s="473">
        <f>H15+H18+H21</f>
        <v>23623698</v>
      </c>
      <c r="I14" s="473">
        <f t="shared" ref="I14:J14" si="4">I15+I18+I21</f>
        <v>23623698</v>
      </c>
      <c r="J14" s="473">
        <f t="shared" si="4"/>
        <v>339479830</v>
      </c>
      <c r="K14" s="569">
        <f>J14/G14*100</f>
        <v>13.782172577815013</v>
      </c>
      <c r="L14" s="570"/>
    </row>
    <row r="15" spans="5:16" ht="18.75" customHeight="1" x14ac:dyDescent="0.2">
      <c r="E15" s="572" t="s">
        <v>171</v>
      </c>
      <c r="F15" s="573" t="s">
        <v>175</v>
      </c>
      <c r="G15" s="474">
        <v>2001580809</v>
      </c>
      <c r="H15" s="474">
        <f>H16+H17</f>
        <v>9163698</v>
      </c>
      <c r="I15" s="474">
        <f t="shared" ref="I15:J15" si="5">I16+I17</f>
        <v>9163698</v>
      </c>
      <c r="J15" s="474">
        <f t="shared" si="5"/>
        <v>262392944</v>
      </c>
      <c r="K15" s="575">
        <f>J15/G15*100</f>
        <v>13.109285561700245</v>
      </c>
      <c r="L15" s="570"/>
      <c r="M15" s="666"/>
    </row>
    <row r="16" spans="5:16" ht="18.75" customHeight="1" x14ac:dyDescent="0.2">
      <c r="E16" s="572"/>
      <c r="F16" s="577" t="s">
        <v>149</v>
      </c>
      <c r="G16" s="475"/>
      <c r="H16" s="474">
        <v>9163698</v>
      </c>
      <c r="I16" s="474">
        <f t="shared" ref="I16:I23" si="6">H16</f>
        <v>9163698</v>
      </c>
      <c r="J16" s="474">
        <f>H16+'REKON-MAR '!J16</f>
        <v>262392944</v>
      </c>
      <c r="K16" s="578"/>
      <c r="L16" s="570"/>
      <c r="M16" s="546"/>
      <c r="N16" s="546"/>
    </row>
    <row r="17" spans="5:16" ht="18.75" customHeight="1" x14ac:dyDescent="0.2">
      <c r="E17" s="572"/>
      <c r="F17" s="577" t="s">
        <v>147</v>
      </c>
      <c r="G17" s="475"/>
      <c r="H17" s="486">
        <v>0</v>
      </c>
      <c r="I17" s="475">
        <f t="shared" si="6"/>
        <v>0</v>
      </c>
      <c r="J17" s="474">
        <f>H17+'REKON-MAR '!J17</f>
        <v>0</v>
      </c>
      <c r="K17" s="578"/>
      <c r="L17" s="570"/>
      <c r="M17" s="571"/>
    </row>
    <row r="18" spans="5:16" ht="21.75" customHeight="1" x14ac:dyDescent="0.2">
      <c r="E18" s="572" t="s">
        <v>173</v>
      </c>
      <c r="F18" s="580" t="s">
        <v>172</v>
      </c>
      <c r="G18" s="474">
        <v>350000000</v>
      </c>
      <c r="H18" s="474">
        <f>H19+H20</f>
        <v>11210000</v>
      </c>
      <c r="I18" s="474">
        <f t="shared" ref="I18" si="7">I19+I20</f>
        <v>11210000</v>
      </c>
      <c r="J18" s="474">
        <f>J19+J20</f>
        <v>60449386</v>
      </c>
      <c r="K18" s="575">
        <f>J18/G18*100</f>
        <v>17.271253142857145</v>
      </c>
      <c r="L18" s="570"/>
      <c r="M18" s="546"/>
      <c r="N18" s="546"/>
    </row>
    <row r="19" spans="5:16" ht="36.75" customHeight="1" x14ac:dyDescent="0.2">
      <c r="E19" s="572"/>
      <c r="F19" s="581" t="s">
        <v>150</v>
      </c>
      <c r="G19" s="474"/>
      <c r="H19" s="475">
        <v>11210000</v>
      </c>
      <c r="I19" s="475">
        <f t="shared" si="6"/>
        <v>11210000</v>
      </c>
      <c r="J19" s="474">
        <f>H19+'REKON-MAR '!J19</f>
        <v>56593590</v>
      </c>
      <c r="K19" s="575"/>
      <c r="L19" s="671"/>
      <c r="M19" s="576"/>
    </row>
    <row r="20" spans="5:16" ht="34.5" customHeight="1" x14ac:dyDescent="0.2">
      <c r="E20" s="572"/>
      <c r="F20" s="581" t="s">
        <v>148</v>
      </c>
      <c r="G20" s="475"/>
      <c r="H20" s="475">
        <v>0</v>
      </c>
      <c r="I20" s="475">
        <f t="shared" si="6"/>
        <v>0</v>
      </c>
      <c r="J20" s="474">
        <f>H20+'REKON-MAR '!J20</f>
        <v>3855796</v>
      </c>
      <c r="K20" s="575"/>
      <c r="L20" s="671"/>
      <c r="M20" s="546"/>
    </row>
    <row r="21" spans="5:16" ht="18.75" customHeight="1" x14ac:dyDescent="0.2">
      <c r="E21" s="572" t="s">
        <v>174</v>
      </c>
      <c r="F21" s="573" t="s">
        <v>176</v>
      </c>
      <c r="G21" s="474">
        <v>111600000</v>
      </c>
      <c r="H21" s="474">
        <f>H22+H23</f>
        <v>3250000</v>
      </c>
      <c r="I21" s="474">
        <f t="shared" ref="I21:J21" si="8">I22+I23</f>
        <v>3250000</v>
      </c>
      <c r="J21" s="474">
        <f t="shared" si="8"/>
        <v>16637500</v>
      </c>
      <c r="K21" s="575">
        <f>J21/G21*100</f>
        <v>14.908154121863799</v>
      </c>
      <c r="L21" s="570"/>
      <c r="M21" s="546"/>
    </row>
    <row r="22" spans="5:16" ht="18.75" customHeight="1" x14ac:dyDescent="0.2">
      <c r="E22" s="572"/>
      <c r="F22" s="577" t="s">
        <v>151</v>
      </c>
      <c r="G22" s="474"/>
      <c r="H22" s="475">
        <v>3250000</v>
      </c>
      <c r="I22" s="475">
        <f t="shared" si="6"/>
        <v>3250000</v>
      </c>
      <c r="J22" s="474">
        <f>H22+'REKON-MAR '!J22</f>
        <v>15787500</v>
      </c>
      <c r="K22" s="575"/>
      <c r="L22" s="570"/>
      <c r="M22" s="576"/>
    </row>
    <row r="23" spans="5:16" ht="18.75" customHeight="1" x14ac:dyDescent="0.2">
      <c r="E23" s="572"/>
      <c r="F23" s="577" t="str">
        <f xml:space="preserve"> "Penerimaan Piutang " &amp;F21</f>
        <v>Penerimaan Piutang Pajak Wisma Pariwisata</v>
      </c>
      <c r="G23" s="475"/>
      <c r="H23" s="475">
        <v>0</v>
      </c>
      <c r="I23" s="475">
        <f t="shared" si="6"/>
        <v>0</v>
      </c>
      <c r="J23" s="474">
        <f>H23+'REKON-MAR '!J23</f>
        <v>850000</v>
      </c>
      <c r="K23" s="575"/>
      <c r="L23" s="570"/>
      <c r="M23" s="571"/>
    </row>
    <row r="24" spans="5:16" ht="18.75" customHeight="1" x14ac:dyDescent="0.2">
      <c r="E24" s="566" t="s">
        <v>177</v>
      </c>
      <c r="F24" s="582" t="s">
        <v>159</v>
      </c>
      <c r="G24" s="476">
        <v>3637447807</v>
      </c>
      <c r="H24" s="473">
        <f>H25+H28+H31+H34</f>
        <v>223351198</v>
      </c>
      <c r="I24" s="473">
        <f t="shared" ref="I24:J24" si="9">I25+I28+I31+I34</f>
        <v>223351198</v>
      </c>
      <c r="J24" s="473">
        <f t="shared" si="9"/>
        <v>813880631</v>
      </c>
      <c r="K24" s="569">
        <f>J24/G24*100</f>
        <v>22.375046301248549</v>
      </c>
      <c r="L24" s="570"/>
      <c r="N24" s="576"/>
    </row>
    <row r="25" spans="5:16" ht="18.75" customHeight="1" x14ac:dyDescent="0.2">
      <c r="E25" s="572" t="s">
        <v>178</v>
      </c>
      <c r="F25" s="573" t="s">
        <v>179</v>
      </c>
      <c r="G25" s="477"/>
      <c r="H25" s="474">
        <f>H26+H27</f>
        <v>143776498</v>
      </c>
      <c r="I25" s="474">
        <f t="shared" ref="I25:J25" si="10">I26+I27</f>
        <v>143776498</v>
      </c>
      <c r="J25" s="474">
        <f t="shared" si="10"/>
        <v>448402842</v>
      </c>
      <c r="K25" s="575"/>
      <c r="L25" s="570"/>
      <c r="M25" s="546"/>
      <c r="N25" s="576"/>
      <c r="P25" s="551"/>
    </row>
    <row r="26" spans="5:16" ht="18.75" customHeight="1" x14ac:dyDescent="0.2">
      <c r="E26" s="572"/>
      <c r="F26" s="577" t="s">
        <v>180</v>
      </c>
      <c r="G26" s="474"/>
      <c r="H26" s="475">
        <f>112668504+1680000+1350000+2011000</f>
        <v>117709504</v>
      </c>
      <c r="I26" s="475">
        <f t="shared" ref="I26:I50" si="11">H26</f>
        <v>117709504</v>
      </c>
      <c r="J26" s="474">
        <f>H26+'REKON-MAR '!J26</f>
        <v>372190059</v>
      </c>
      <c r="K26" s="575"/>
      <c r="L26" s="570"/>
      <c r="M26" s="546">
        <v>197059204</v>
      </c>
      <c r="N26" s="576"/>
    </row>
    <row r="27" spans="5:16" ht="18.75" customHeight="1" x14ac:dyDescent="0.2">
      <c r="E27" s="572"/>
      <c r="F27" s="577" t="str">
        <f xml:space="preserve"> "Penerimaan Piutang " &amp;F25</f>
        <v>Penerimaan Piutang Pajak Restoran dan Sejenisnya</v>
      </c>
      <c r="G27" s="475"/>
      <c r="H27" s="486">
        <v>26066994</v>
      </c>
      <c r="I27" s="475">
        <f t="shared" si="11"/>
        <v>26066994</v>
      </c>
      <c r="J27" s="474">
        <f>H27+'REKON-MAR '!J27</f>
        <v>76212783</v>
      </c>
      <c r="K27" s="578"/>
      <c r="L27" s="671"/>
      <c r="M27" s="546">
        <f>H26+H29+H32+H34</f>
        <v>197059204</v>
      </c>
    </row>
    <row r="28" spans="5:16" ht="18.75" customHeight="1" x14ac:dyDescent="0.2">
      <c r="E28" s="572" t="s">
        <v>181</v>
      </c>
      <c r="F28" s="573" t="s">
        <v>182</v>
      </c>
      <c r="G28" s="477"/>
      <c r="H28" s="483">
        <f>H29+H30</f>
        <v>3755000</v>
      </c>
      <c r="I28" s="483">
        <f t="shared" ref="I28:J28" si="12">I29+I30</f>
        <v>3755000</v>
      </c>
      <c r="J28" s="483">
        <f t="shared" si="12"/>
        <v>51767277</v>
      </c>
      <c r="K28" s="575"/>
      <c r="L28" s="570"/>
      <c r="M28" s="576"/>
    </row>
    <row r="29" spans="5:16" ht="18.75" customHeight="1" x14ac:dyDescent="0.2">
      <c r="E29" s="572"/>
      <c r="F29" s="577" t="s">
        <v>183</v>
      </c>
      <c r="G29" s="474"/>
      <c r="H29" s="475">
        <v>3530000</v>
      </c>
      <c r="I29" s="475">
        <f t="shared" si="11"/>
        <v>3530000</v>
      </c>
      <c r="J29" s="474">
        <f>H29+'REKON-MAR '!J29</f>
        <v>45019977</v>
      </c>
      <c r="K29" s="575"/>
      <c r="L29" s="570"/>
      <c r="M29" s="576"/>
      <c r="N29" s="583"/>
    </row>
    <row r="30" spans="5:16" ht="18.75" customHeight="1" x14ac:dyDescent="0.2">
      <c r="E30" s="572"/>
      <c r="F30" s="577" t="str">
        <f xml:space="preserve"> "Penerimaan Piutang " &amp;F28</f>
        <v>Penerimaan Piutang Pajak Rumah Makan dan Sejenisnya</v>
      </c>
      <c r="G30" s="475"/>
      <c r="H30" s="486">
        <v>225000</v>
      </c>
      <c r="I30" s="475">
        <f t="shared" si="11"/>
        <v>225000</v>
      </c>
      <c r="J30" s="474">
        <f>H30+'REKON-MAR '!J30</f>
        <v>6747300</v>
      </c>
      <c r="K30" s="578"/>
      <c r="L30" s="671"/>
      <c r="M30" s="546"/>
    </row>
    <row r="31" spans="5:16" ht="18.75" customHeight="1" x14ac:dyDescent="0.2">
      <c r="E31" s="572" t="s">
        <v>184</v>
      </c>
      <c r="F31" s="573" t="s">
        <v>185</v>
      </c>
      <c r="G31" s="477"/>
      <c r="H31" s="474">
        <f>H32+H33</f>
        <v>10329500</v>
      </c>
      <c r="I31" s="474">
        <f t="shared" ref="I31" si="13">I32+I33</f>
        <v>10329500</v>
      </c>
      <c r="J31" s="474">
        <f>J32+J33</f>
        <v>125801962</v>
      </c>
      <c r="K31" s="575"/>
      <c r="L31" s="570"/>
    </row>
    <row r="32" spans="5:16" ht="18.75" customHeight="1" x14ac:dyDescent="0.2">
      <c r="E32" s="572"/>
      <c r="F32" s="577" t="s">
        <v>186</v>
      </c>
      <c r="G32" s="475"/>
      <c r="H32" s="475">
        <v>10329500</v>
      </c>
      <c r="I32" s="475">
        <f t="shared" si="11"/>
        <v>10329500</v>
      </c>
      <c r="J32" s="474">
        <f>H32+'REKON-MAR '!J32</f>
        <v>101991144</v>
      </c>
      <c r="K32" s="578"/>
      <c r="L32" s="570"/>
      <c r="M32" s="546"/>
    </row>
    <row r="33" spans="5:15" ht="18.75" customHeight="1" x14ac:dyDescent="0.2">
      <c r="E33" s="572"/>
      <c r="F33" s="577" t="str">
        <f xml:space="preserve"> "Penerimaan Piutang " &amp;F31</f>
        <v>Penerimaan Piutang Pajak Kafetaria dan Sejenisnya</v>
      </c>
      <c r="G33" s="475"/>
      <c r="H33" s="486">
        <v>0</v>
      </c>
      <c r="I33" s="475">
        <f t="shared" si="11"/>
        <v>0</v>
      </c>
      <c r="J33" s="474">
        <f>H33+'REKON-MAR '!J33</f>
        <v>23810818</v>
      </c>
      <c r="K33" s="575"/>
      <c r="L33" s="570"/>
      <c r="M33" s="576"/>
      <c r="N33" s="546"/>
    </row>
    <row r="34" spans="5:15" ht="18.75" customHeight="1" x14ac:dyDescent="0.2">
      <c r="E34" s="572" t="s">
        <v>188</v>
      </c>
      <c r="F34" s="573" t="s">
        <v>187</v>
      </c>
      <c r="G34" s="477"/>
      <c r="H34" s="474">
        <v>65490200</v>
      </c>
      <c r="I34" s="474">
        <f>H34</f>
        <v>65490200</v>
      </c>
      <c r="J34" s="474">
        <f>H34+'REKON-MAR '!J34</f>
        <v>187908550</v>
      </c>
      <c r="K34" s="575"/>
      <c r="L34" s="570"/>
      <c r="M34" s="571"/>
      <c r="N34" s="546"/>
    </row>
    <row r="35" spans="5:15" ht="18.75" customHeight="1" x14ac:dyDescent="0.2">
      <c r="E35" s="566" t="s">
        <v>189</v>
      </c>
      <c r="F35" s="567" t="s">
        <v>160</v>
      </c>
      <c r="G35" s="473">
        <f>G36+G39</f>
        <v>11590549</v>
      </c>
      <c r="H35" s="473">
        <f>H36</f>
        <v>600000</v>
      </c>
      <c r="I35" s="473">
        <f t="shared" ref="I35:J35" si="14">I36</f>
        <v>600000</v>
      </c>
      <c r="J35" s="473">
        <f t="shared" si="14"/>
        <v>5020000</v>
      </c>
      <c r="K35" s="569">
        <f>J35/G35*100</f>
        <v>43.311149454611687</v>
      </c>
      <c r="L35" s="570"/>
      <c r="N35" s="546"/>
    </row>
    <row r="36" spans="5:15" ht="18.75" customHeight="1" x14ac:dyDescent="0.2">
      <c r="E36" s="585" t="s">
        <v>191</v>
      </c>
      <c r="F36" s="586" t="s">
        <v>190</v>
      </c>
      <c r="G36" s="474">
        <v>11590549</v>
      </c>
      <c r="H36" s="474">
        <f>H37+H38+H39+H40</f>
        <v>600000</v>
      </c>
      <c r="I36" s="474">
        <f>H36</f>
        <v>600000</v>
      </c>
      <c r="J36" s="474">
        <f>J37+J38+J39+J40</f>
        <v>5020000</v>
      </c>
      <c r="K36" s="575">
        <f>J36/G36*100</f>
        <v>43.311149454611687</v>
      </c>
      <c r="L36" s="570"/>
      <c r="N36" s="587"/>
      <c r="O36" s="552"/>
    </row>
    <row r="37" spans="5:15" ht="18.75" customHeight="1" x14ac:dyDescent="0.2">
      <c r="E37" s="585"/>
      <c r="F37" s="588" t="s">
        <v>192</v>
      </c>
      <c r="G37" s="474"/>
      <c r="H37" s="475">
        <v>0</v>
      </c>
      <c r="I37" s="475">
        <f t="shared" si="11"/>
        <v>0</v>
      </c>
      <c r="J37" s="474">
        <f>H37+'REKON-MAR '!J37</f>
        <v>2130000</v>
      </c>
      <c r="K37" s="575"/>
      <c r="L37" s="570"/>
      <c r="N37" s="552"/>
      <c r="O37" s="546"/>
    </row>
    <row r="38" spans="5:15" ht="18.75" customHeight="1" x14ac:dyDescent="0.2">
      <c r="E38" s="585"/>
      <c r="F38" s="577" t="str">
        <f xml:space="preserve"> "Penerimaan Piutang " &amp;F36</f>
        <v>Penerimaan Piutang Pajak Diskotik, Karaoke, Club Malam, dan Sejenisnya</v>
      </c>
      <c r="G38" s="474"/>
      <c r="H38" s="481">
        <v>0</v>
      </c>
      <c r="I38" s="481">
        <f t="shared" si="11"/>
        <v>0</v>
      </c>
      <c r="J38" s="474">
        <f>H38+'REKON-MAR '!J38</f>
        <v>0</v>
      </c>
      <c r="K38" s="578"/>
      <c r="L38" s="570"/>
      <c r="N38" s="546"/>
    </row>
    <row r="39" spans="5:15" ht="18.75" customHeight="1" x14ac:dyDescent="0.2">
      <c r="E39" s="585"/>
      <c r="F39" s="577" t="s">
        <v>225</v>
      </c>
      <c r="G39" s="474"/>
      <c r="H39" s="481">
        <v>600000</v>
      </c>
      <c r="I39" s="481">
        <f t="shared" si="11"/>
        <v>600000</v>
      </c>
      <c r="J39" s="474">
        <f>H39+'REKON-MAR '!J39</f>
        <v>2890000</v>
      </c>
      <c r="K39" s="578"/>
      <c r="L39" s="570"/>
      <c r="M39" s="551"/>
    </row>
    <row r="40" spans="5:15" ht="18.75" customHeight="1" x14ac:dyDescent="0.2">
      <c r="E40" s="585"/>
      <c r="F40" s="577" t="s">
        <v>275</v>
      </c>
      <c r="G40" s="474"/>
      <c r="H40" s="481">
        <v>0</v>
      </c>
      <c r="I40" s="481">
        <f t="shared" si="11"/>
        <v>0</v>
      </c>
      <c r="J40" s="474">
        <f>H40+'REKON-MAR '!J40</f>
        <v>0</v>
      </c>
      <c r="K40" s="578"/>
      <c r="L40" s="570"/>
      <c r="M40" s="551"/>
    </row>
    <row r="41" spans="5:15" ht="18.75" customHeight="1" x14ac:dyDescent="0.2">
      <c r="E41" s="566" t="s">
        <v>193</v>
      </c>
      <c r="F41" s="567" t="s">
        <v>161</v>
      </c>
      <c r="G41" s="473">
        <f>G42+G43</f>
        <v>846864648</v>
      </c>
      <c r="H41" s="473">
        <f>H42+H43</f>
        <v>87128000</v>
      </c>
      <c r="I41" s="473">
        <f t="shared" ref="I41:J41" si="15">I42+I43</f>
        <v>87128000</v>
      </c>
      <c r="J41" s="473">
        <f t="shared" si="15"/>
        <v>142569000</v>
      </c>
      <c r="K41" s="569">
        <f>J41/G41*100</f>
        <v>16.834921653265187</v>
      </c>
      <c r="L41" s="570"/>
    </row>
    <row r="42" spans="5:15" ht="18.75" customHeight="1" x14ac:dyDescent="0.2">
      <c r="E42" s="572" t="s">
        <v>195</v>
      </c>
      <c r="F42" s="573" t="s">
        <v>194</v>
      </c>
      <c r="G42" s="478">
        <v>426864648</v>
      </c>
      <c r="H42" s="478">
        <v>7000000</v>
      </c>
      <c r="I42" s="478">
        <f t="shared" si="11"/>
        <v>7000000</v>
      </c>
      <c r="J42" s="474">
        <f>H42+'REKON-MAR '!J42</f>
        <v>27175000</v>
      </c>
      <c r="K42" s="575">
        <f t="shared" ref="K42:K48" si="16">J42/G42*100</f>
        <v>6.3661865950538967</v>
      </c>
      <c r="L42" s="570"/>
    </row>
    <row r="43" spans="5:15" ht="18.75" customHeight="1" x14ac:dyDescent="0.2">
      <c r="E43" s="572" t="s">
        <v>196</v>
      </c>
      <c r="F43" s="573" t="s">
        <v>197</v>
      </c>
      <c r="G43" s="478">
        <v>420000000</v>
      </c>
      <c r="H43" s="478">
        <v>80128000</v>
      </c>
      <c r="I43" s="478">
        <f t="shared" si="11"/>
        <v>80128000</v>
      </c>
      <c r="J43" s="474">
        <f>H43+'REKON-MAR '!J43</f>
        <v>115394000</v>
      </c>
      <c r="K43" s="575">
        <f t="shared" si="16"/>
        <v>27.474761904761909</v>
      </c>
      <c r="L43" s="570"/>
      <c r="M43" s="576"/>
    </row>
    <row r="44" spans="5:15" ht="18.75" customHeight="1" x14ac:dyDescent="0.2">
      <c r="E44" s="566" t="s">
        <v>198</v>
      </c>
      <c r="F44" s="567" t="s">
        <v>162</v>
      </c>
      <c r="G44" s="479">
        <v>20400000000</v>
      </c>
      <c r="H44" s="480">
        <v>1494690225</v>
      </c>
      <c r="I44" s="480">
        <f>H44</f>
        <v>1494690225</v>
      </c>
      <c r="J44" s="473">
        <f>H44+'REKON-MAR '!J44</f>
        <v>6160016487</v>
      </c>
      <c r="K44" s="569">
        <f t="shared" si="16"/>
        <v>30.196159249999997</v>
      </c>
      <c r="L44" s="570"/>
      <c r="M44" s="576"/>
    </row>
    <row r="45" spans="5:15" ht="18.75" customHeight="1" x14ac:dyDescent="0.2">
      <c r="E45" s="566" t="s">
        <v>199</v>
      </c>
      <c r="F45" s="567" t="s">
        <v>85</v>
      </c>
      <c r="G45" s="480">
        <v>300000000</v>
      </c>
      <c r="H45" s="480">
        <f>H46+H47</f>
        <v>8665000</v>
      </c>
      <c r="I45" s="480">
        <f t="shared" ref="I45:J45" si="17">I46+I47</f>
        <v>8665000</v>
      </c>
      <c r="J45" s="480">
        <f t="shared" si="17"/>
        <v>17795000</v>
      </c>
      <c r="K45" s="569">
        <f t="shared" si="16"/>
        <v>5.9316666666666666</v>
      </c>
      <c r="L45" s="570"/>
      <c r="M45" s="589"/>
    </row>
    <row r="46" spans="5:15" ht="18.75" customHeight="1" x14ac:dyDescent="0.2">
      <c r="E46" s="566"/>
      <c r="F46" s="588" t="s">
        <v>163</v>
      </c>
      <c r="G46" s="480"/>
      <c r="H46" s="478">
        <v>8665000</v>
      </c>
      <c r="I46" s="478">
        <f t="shared" si="11"/>
        <v>8665000</v>
      </c>
      <c r="J46" s="474">
        <f>H46+'REKON-MAR '!J46</f>
        <v>17795000</v>
      </c>
      <c r="K46" s="569"/>
      <c r="L46" s="570"/>
    </row>
    <row r="47" spans="5:15" ht="18.75" customHeight="1" x14ac:dyDescent="0.2">
      <c r="E47" s="566"/>
      <c r="F47" s="577" t="str">
        <f xml:space="preserve"> "Penerimaan Piutang " &amp;F45</f>
        <v>Penerimaan Piutang Pajak Parkir</v>
      </c>
      <c r="G47" s="480"/>
      <c r="H47" s="478">
        <v>0</v>
      </c>
      <c r="I47" s="478">
        <f t="shared" si="11"/>
        <v>0</v>
      </c>
      <c r="J47" s="474">
        <f>H47+'REKON-MAR '!J47</f>
        <v>0</v>
      </c>
      <c r="K47" s="569"/>
      <c r="L47" s="570"/>
    </row>
    <row r="48" spans="5:15" ht="18.75" customHeight="1" x14ac:dyDescent="0.2">
      <c r="E48" s="566" t="s">
        <v>202</v>
      </c>
      <c r="F48" s="567" t="s">
        <v>200</v>
      </c>
      <c r="G48" s="480">
        <v>80000000</v>
      </c>
      <c r="H48" s="480">
        <f>H49+H50</f>
        <v>1029000</v>
      </c>
      <c r="I48" s="480">
        <f t="shared" ref="I48:J48" si="18">I49+I50</f>
        <v>1029000</v>
      </c>
      <c r="J48" s="480">
        <f t="shared" si="18"/>
        <v>5772500</v>
      </c>
      <c r="K48" s="569">
        <f t="shared" si="16"/>
        <v>7.2156250000000002</v>
      </c>
      <c r="L48" s="570"/>
    </row>
    <row r="49" spans="5:14" ht="18.75" customHeight="1" x14ac:dyDescent="0.2">
      <c r="E49" s="572"/>
      <c r="F49" s="577" t="s">
        <v>201</v>
      </c>
      <c r="G49" s="478"/>
      <c r="H49" s="481">
        <v>1029000</v>
      </c>
      <c r="I49" s="481">
        <f t="shared" si="11"/>
        <v>1029000</v>
      </c>
      <c r="J49" s="474">
        <f>H49+'REKON-MAR '!J49</f>
        <v>3255000</v>
      </c>
      <c r="K49" s="575"/>
      <c r="L49" s="570"/>
    </row>
    <row r="50" spans="5:14" ht="18.75" customHeight="1" x14ac:dyDescent="0.2">
      <c r="E50" s="572"/>
      <c r="F50" s="577" t="str">
        <f xml:space="preserve"> "Penerimaan Piutang " &amp;F48</f>
        <v>Penerimaan Piutang Pajak Air Tanah</v>
      </c>
      <c r="G50" s="481"/>
      <c r="H50" s="487">
        <v>0</v>
      </c>
      <c r="I50" s="481">
        <f t="shared" si="11"/>
        <v>0</v>
      </c>
      <c r="J50" s="474">
        <f>H50+'REKON-MAR '!J50</f>
        <v>2517500</v>
      </c>
      <c r="K50" s="578"/>
      <c r="L50" s="570"/>
    </row>
    <row r="51" spans="5:14" ht="18.75" customHeight="1" x14ac:dyDescent="0.2">
      <c r="E51" s="566" t="s">
        <v>203</v>
      </c>
      <c r="F51" s="567" t="s">
        <v>87</v>
      </c>
      <c r="G51" s="480">
        <v>500000000</v>
      </c>
      <c r="H51" s="480">
        <v>0</v>
      </c>
      <c r="I51" s="480">
        <v>0</v>
      </c>
      <c r="J51" s="473">
        <f>H51+'REKON-MAR '!J51</f>
        <v>0</v>
      </c>
      <c r="K51" s="569">
        <f>J51/G51*100</f>
        <v>0</v>
      </c>
      <c r="L51" s="570"/>
    </row>
    <row r="52" spans="5:14" ht="18.75" customHeight="1" x14ac:dyDescent="0.2">
      <c r="E52" s="566" t="s">
        <v>204</v>
      </c>
      <c r="F52" s="567" t="s">
        <v>226</v>
      </c>
      <c r="G52" s="480">
        <v>785886750</v>
      </c>
      <c r="H52" s="480">
        <f>H53+H54</f>
        <v>0</v>
      </c>
      <c r="I52" s="480">
        <f t="shared" ref="I52:J52" si="19">I53+I54</f>
        <v>0</v>
      </c>
      <c r="J52" s="480">
        <f t="shared" si="19"/>
        <v>4385000</v>
      </c>
      <c r="K52" s="569">
        <f t="shared" ref="K52" si="20">J52/G52*100</f>
        <v>0.55796843501942228</v>
      </c>
      <c r="L52" s="570"/>
      <c r="N52" s="535" t="s">
        <v>284</v>
      </c>
    </row>
    <row r="53" spans="5:14" ht="18.75" customHeight="1" x14ac:dyDescent="0.2">
      <c r="E53" s="566"/>
      <c r="F53" s="590" t="s">
        <v>228</v>
      </c>
      <c r="G53" s="480"/>
      <c r="H53" s="478">
        <v>0</v>
      </c>
      <c r="I53" s="478">
        <f>H53</f>
        <v>0</v>
      </c>
      <c r="J53" s="474">
        <f>H53+'REKON-MAR '!J53</f>
        <v>4385000</v>
      </c>
      <c r="K53" s="569"/>
      <c r="L53" s="570"/>
    </row>
    <row r="54" spans="5:14" ht="18.75" customHeight="1" x14ac:dyDescent="0.2">
      <c r="E54" s="566"/>
      <c r="F54" s="590" t="s">
        <v>227</v>
      </c>
      <c r="G54" s="480"/>
      <c r="H54" s="488">
        <v>0</v>
      </c>
      <c r="I54" s="478">
        <f>H54</f>
        <v>0</v>
      </c>
      <c r="J54" s="474">
        <f>H54+'REKON-MAR '!J54</f>
        <v>0</v>
      </c>
      <c r="K54" s="569"/>
      <c r="L54" s="570"/>
    </row>
    <row r="55" spans="5:14" ht="27" customHeight="1" x14ac:dyDescent="0.2">
      <c r="E55" s="566" t="s">
        <v>206</v>
      </c>
      <c r="F55" s="591" t="s">
        <v>205</v>
      </c>
      <c r="G55" s="482">
        <f>G56+G57</f>
        <v>33451567633</v>
      </c>
      <c r="H55" s="482">
        <f>H56+H57</f>
        <v>52247488</v>
      </c>
      <c r="I55" s="482">
        <f t="shared" ref="I55:J55" si="21">I56+I57</f>
        <v>52247488</v>
      </c>
      <c r="J55" s="482">
        <f t="shared" si="21"/>
        <v>426143389</v>
      </c>
      <c r="K55" s="592">
        <f>J55/G55*100</f>
        <v>1.2739115657456039</v>
      </c>
      <c r="L55" s="570"/>
      <c r="M55" s="546">
        <f>J55+J64</f>
        <v>535841677</v>
      </c>
    </row>
    <row r="56" spans="5:14" ht="27" customHeight="1" x14ac:dyDescent="0.2">
      <c r="E56" s="572"/>
      <c r="F56" s="581" t="s">
        <v>207</v>
      </c>
      <c r="G56" s="481">
        <v>15673511656</v>
      </c>
      <c r="H56" s="484">
        <v>290265</v>
      </c>
      <c r="I56" s="484">
        <f>H56</f>
        <v>290265</v>
      </c>
      <c r="J56" s="474">
        <f>H56+'REKON-MAR '!J56</f>
        <v>656575</v>
      </c>
      <c r="K56" s="593">
        <f t="shared" ref="K56" si="22">J56/G56*100</f>
        <v>4.1890739893548721E-3</v>
      </c>
      <c r="L56" s="570"/>
    </row>
    <row r="57" spans="5:14" ht="27" customHeight="1" x14ac:dyDescent="0.2">
      <c r="E57" s="572"/>
      <c r="F57" s="581" t="s">
        <v>208</v>
      </c>
      <c r="G57" s="481">
        <v>17778055977</v>
      </c>
      <c r="H57" s="485">
        <v>51957223</v>
      </c>
      <c r="I57" s="485">
        <f>H57</f>
        <v>51957223</v>
      </c>
      <c r="J57" s="474">
        <f>H57+'REKON-MAR '!J57</f>
        <v>425486814</v>
      </c>
      <c r="K57" s="578"/>
      <c r="L57" s="596"/>
      <c r="M57" s="546"/>
    </row>
    <row r="58" spans="5:14" ht="26.25" customHeight="1" x14ac:dyDescent="0.2">
      <c r="E58" s="566" t="s">
        <v>209</v>
      </c>
      <c r="F58" s="599" t="s">
        <v>115</v>
      </c>
      <c r="G58" s="480">
        <v>11843815804</v>
      </c>
      <c r="H58" s="480">
        <v>291663500</v>
      </c>
      <c r="I58" s="480">
        <f>H58</f>
        <v>291663500</v>
      </c>
      <c r="J58" s="473">
        <f>H58+'REKON-MAR '!J58</f>
        <v>1574619600</v>
      </c>
      <c r="K58" s="601">
        <f>J58/G58*100</f>
        <v>13.294867347297021</v>
      </c>
      <c r="L58" s="570"/>
      <c r="M58" s="546"/>
    </row>
    <row r="59" spans="5:14" ht="10.5" customHeight="1" x14ac:dyDescent="0.2">
      <c r="E59" s="572"/>
      <c r="F59" s="580"/>
      <c r="G59" s="478"/>
      <c r="H59" s="478"/>
      <c r="I59" s="478"/>
      <c r="J59" s="478"/>
      <c r="K59" s="575"/>
      <c r="L59" s="570"/>
    </row>
    <row r="60" spans="5:14" ht="18.75" customHeight="1" x14ac:dyDescent="0.2">
      <c r="E60" s="602" t="str">
        <f>E10</f>
        <v>4.1.02</v>
      </c>
      <c r="F60" s="603" t="str">
        <f>F10</f>
        <v>HASIL RETRIBUSI DAERAH</v>
      </c>
      <c r="G60" s="556">
        <f>G61</f>
        <v>538484000</v>
      </c>
      <c r="H60" s="556">
        <f>H61</f>
        <v>0</v>
      </c>
      <c r="I60" s="556">
        <f t="shared" ref="I60:J62" si="23">I61</f>
        <v>0</v>
      </c>
      <c r="J60" s="556">
        <f t="shared" si="23"/>
        <v>0</v>
      </c>
      <c r="K60" s="564">
        <f>J60/G60*100</f>
        <v>0</v>
      </c>
      <c r="L60" s="565"/>
    </row>
    <row r="61" spans="5:14" s="606" customFormat="1" ht="18.75" customHeight="1" x14ac:dyDescent="0.2">
      <c r="E61" s="572" t="s">
        <v>210</v>
      </c>
      <c r="F61" s="604" t="s">
        <v>93</v>
      </c>
      <c r="G61" s="478">
        <f>G62+G63</f>
        <v>538484000</v>
      </c>
      <c r="H61" s="481">
        <f>H62</f>
        <v>0</v>
      </c>
      <c r="I61" s="481">
        <f t="shared" si="23"/>
        <v>0</v>
      </c>
      <c r="J61" s="481">
        <f t="shared" si="23"/>
        <v>0</v>
      </c>
      <c r="K61" s="578">
        <f>J61/G61*100</f>
        <v>0</v>
      </c>
      <c r="L61" s="605"/>
    </row>
    <row r="62" spans="5:14" ht="18.75" customHeight="1" x14ac:dyDescent="0.2">
      <c r="E62" s="572" t="s">
        <v>211</v>
      </c>
      <c r="F62" s="580" t="s">
        <v>212</v>
      </c>
      <c r="G62" s="481">
        <v>538484000</v>
      </c>
      <c r="H62" s="478">
        <f>H63</f>
        <v>0</v>
      </c>
      <c r="I62" s="478">
        <f t="shared" si="23"/>
        <v>0</v>
      </c>
      <c r="J62" s="478">
        <f t="shared" si="23"/>
        <v>0</v>
      </c>
      <c r="K62" s="575">
        <f>J62/G62*100</f>
        <v>0</v>
      </c>
      <c r="L62" s="570"/>
    </row>
    <row r="63" spans="5:14" ht="21" customHeight="1" x14ac:dyDescent="0.2">
      <c r="E63" s="572"/>
      <c r="F63" s="581" t="s">
        <v>213</v>
      </c>
      <c r="G63" s="478"/>
      <c r="H63" s="481">
        <v>0</v>
      </c>
      <c r="I63" s="481">
        <f t="shared" ref="I63" si="24">H63</f>
        <v>0</v>
      </c>
      <c r="J63" s="474">
        <f>H63+'REKON-MAR '!J63</f>
        <v>0</v>
      </c>
      <c r="K63" s="575"/>
      <c r="L63" s="570"/>
    </row>
    <row r="64" spans="5:14" ht="21" customHeight="1" x14ac:dyDescent="0.2">
      <c r="E64" s="602" t="s">
        <v>214</v>
      </c>
      <c r="F64" s="603" t="str">
        <f>F11</f>
        <v>LAIN-LAIN PAD YANG SAH</v>
      </c>
      <c r="G64" s="556">
        <f>G65</f>
        <v>300000000</v>
      </c>
      <c r="H64" s="556">
        <f>H65</f>
        <v>13989644</v>
      </c>
      <c r="I64" s="556">
        <f t="shared" ref="I64:J64" si="25">I65</f>
        <v>13989644</v>
      </c>
      <c r="J64" s="556">
        <f t="shared" si="25"/>
        <v>109698288</v>
      </c>
      <c r="K64" s="564">
        <f>J64/G64*100</f>
        <v>36.566095999999995</v>
      </c>
      <c r="L64" s="565"/>
    </row>
    <row r="65" spans="5:14" ht="24" customHeight="1" x14ac:dyDescent="0.2">
      <c r="E65" s="572" t="s">
        <v>216</v>
      </c>
      <c r="F65" s="604" t="s">
        <v>217</v>
      </c>
      <c r="G65" s="478">
        <v>300000000</v>
      </c>
      <c r="H65" s="478">
        <f>H66+H67+H68</f>
        <v>13989644</v>
      </c>
      <c r="I65" s="478">
        <f>I66+I67+I68</f>
        <v>13989644</v>
      </c>
      <c r="J65" s="478">
        <f t="shared" ref="J65" si="26">J66+J67+J68</f>
        <v>109698288</v>
      </c>
      <c r="K65" s="575">
        <f>J65/G65*100</f>
        <v>36.566095999999995</v>
      </c>
      <c r="L65" s="570"/>
      <c r="M65" s="589">
        <f>SUM(M66:M67)</f>
        <v>13989644</v>
      </c>
    </row>
    <row r="66" spans="5:14" ht="24" customHeight="1" x14ac:dyDescent="0.25">
      <c r="E66" s="572" t="s">
        <v>215</v>
      </c>
      <c r="F66" s="581" t="s">
        <v>218</v>
      </c>
      <c r="G66" s="478"/>
      <c r="H66" s="478">
        <v>13989644</v>
      </c>
      <c r="I66" s="478">
        <f>H66</f>
        <v>13989644</v>
      </c>
      <c r="J66" s="474">
        <f>H66+'REKON-MAR '!J66</f>
        <v>109696377</v>
      </c>
      <c r="K66" s="575"/>
      <c r="L66" s="570"/>
      <c r="M66" s="423">
        <v>13989644</v>
      </c>
      <c r="N66" s="424"/>
    </row>
    <row r="67" spans="5:14" ht="24" customHeight="1" x14ac:dyDescent="0.25">
      <c r="E67" s="572"/>
      <c r="F67" s="581" t="s">
        <v>281</v>
      </c>
      <c r="G67" s="478"/>
      <c r="H67" s="478">
        <v>0</v>
      </c>
      <c r="I67" s="478">
        <f>H67</f>
        <v>0</v>
      </c>
      <c r="J67" s="474">
        <f>H67+'REKON-MAR '!J67</f>
        <v>1911</v>
      </c>
      <c r="K67" s="575"/>
      <c r="L67" s="570"/>
      <c r="M67" s="423">
        <v>0</v>
      </c>
      <c r="N67" s="424"/>
    </row>
    <row r="68" spans="5:14" ht="24" customHeight="1" x14ac:dyDescent="0.25">
      <c r="E68" s="572"/>
      <c r="F68" s="581" t="s">
        <v>229</v>
      </c>
      <c r="G68" s="478"/>
      <c r="H68" s="478">
        <v>0</v>
      </c>
      <c r="I68" s="478">
        <f>H68</f>
        <v>0</v>
      </c>
      <c r="J68" s="474">
        <f>H68+'REKON-MAR '!J68</f>
        <v>0</v>
      </c>
      <c r="K68" s="575"/>
      <c r="L68" s="570"/>
      <c r="M68" s="423"/>
      <c r="N68" s="424"/>
    </row>
    <row r="69" spans="5:14" ht="10.5" customHeight="1" thickBot="1" x14ac:dyDescent="0.3">
      <c r="E69" s="607"/>
      <c r="F69" s="573"/>
      <c r="G69" s="608"/>
      <c r="H69" s="608"/>
      <c r="I69" s="608"/>
      <c r="J69" s="608"/>
      <c r="K69" s="575"/>
      <c r="L69" s="570"/>
      <c r="M69" s="424"/>
      <c r="N69" s="424"/>
    </row>
    <row r="70" spans="5:14" ht="10.5" customHeight="1" x14ac:dyDescent="0.25">
      <c r="E70" s="609"/>
      <c r="F70" s="610"/>
      <c r="G70" s="611"/>
      <c r="H70" s="611"/>
      <c r="I70" s="611"/>
      <c r="J70" s="611"/>
      <c r="K70" s="612"/>
      <c r="L70" s="612"/>
      <c r="M70" s="423"/>
      <c r="N70" s="424"/>
    </row>
    <row r="71" spans="5:14" ht="10.5" customHeight="1" x14ac:dyDescent="0.2">
      <c r="E71" s="613"/>
      <c r="F71" s="614"/>
      <c r="G71" s="615"/>
      <c r="H71" s="615"/>
      <c r="I71" s="615"/>
      <c r="J71" s="615"/>
      <c r="K71" s="616"/>
      <c r="L71" s="616"/>
    </row>
    <row r="72" spans="5:14" ht="19.5" customHeight="1" x14ac:dyDescent="0.2">
      <c r="J72" s="854" t="s">
        <v>285</v>
      </c>
      <c r="K72" s="854"/>
      <c r="L72" s="854"/>
    </row>
    <row r="73" spans="5:14" ht="12.75" customHeight="1" x14ac:dyDescent="0.2">
      <c r="E73" s="854" t="s">
        <v>120</v>
      </c>
      <c r="F73" s="854"/>
      <c r="G73" s="854" t="s">
        <v>165</v>
      </c>
      <c r="H73" s="854"/>
      <c r="I73" s="854"/>
      <c r="J73" s="855" t="s">
        <v>119</v>
      </c>
      <c r="K73" s="855"/>
      <c r="L73" s="855"/>
      <c r="M73" s="851"/>
      <c r="N73" s="851"/>
    </row>
    <row r="75" spans="5:14" ht="28.5" customHeight="1" x14ac:dyDescent="0.2"/>
    <row r="76" spans="5:14" x14ac:dyDescent="0.2">
      <c r="E76" s="852" t="str">
        <f>[1]DESEMBER!$E$73:$F$73</f>
        <v>ERNIATI,S.E,M.Si</v>
      </c>
      <c r="F76" s="852"/>
      <c r="G76" s="852" t="s">
        <v>166</v>
      </c>
      <c r="H76" s="852"/>
      <c r="I76" s="852"/>
      <c r="J76" s="852" t="s">
        <v>154</v>
      </c>
      <c r="K76" s="852"/>
      <c r="L76" s="852"/>
      <c r="M76" s="617"/>
      <c r="N76" s="618"/>
    </row>
    <row r="77" spans="5:14" x14ac:dyDescent="0.2">
      <c r="E77" s="846" t="s">
        <v>121</v>
      </c>
      <c r="F77" s="846"/>
      <c r="G77" s="846" t="s">
        <v>167</v>
      </c>
      <c r="H77" s="846"/>
      <c r="I77" s="846"/>
      <c r="J77" s="846" t="s">
        <v>155</v>
      </c>
      <c r="K77" s="846"/>
      <c r="L77" s="846"/>
      <c r="M77" s="847"/>
      <c r="N77" s="847"/>
    </row>
    <row r="78" spans="5:14" x14ac:dyDescent="0.2">
      <c r="F78" s="618"/>
      <c r="J78" s="846"/>
      <c r="K78" s="846"/>
      <c r="L78" s="846"/>
      <c r="M78" s="847"/>
      <c r="N78" s="847"/>
    </row>
    <row r="79" spans="5:14" x14ac:dyDescent="0.2">
      <c r="F79" s="618"/>
      <c r="J79" s="598"/>
      <c r="K79" s="598"/>
      <c r="L79" s="598"/>
      <c r="M79" s="619"/>
      <c r="N79" s="619"/>
    </row>
    <row r="80" spans="5:14" x14ac:dyDescent="0.2">
      <c r="F80" s="598"/>
      <c r="G80" s="846"/>
      <c r="H80" s="846"/>
      <c r="I80" s="846"/>
      <c r="J80" s="846"/>
      <c r="K80" s="846"/>
      <c r="M80" s="846"/>
      <c r="N80" s="846"/>
    </row>
    <row r="81" spans="5:14" x14ac:dyDescent="0.2">
      <c r="F81" s="620" t="s">
        <v>122</v>
      </c>
      <c r="G81" s="621" t="s">
        <v>123</v>
      </c>
      <c r="H81" s="598"/>
      <c r="I81" s="598"/>
      <c r="J81" s="598"/>
      <c r="K81" s="598"/>
      <c r="M81" s="598"/>
      <c r="N81" s="598"/>
    </row>
    <row r="82" spans="5:14" x14ac:dyDescent="0.2">
      <c r="G82" s="598"/>
      <c r="H82" s="598"/>
      <c r="I82" s="598"/>
      <c r="J82" s="598"/>
      <c r="K82" s="598"/>
      <c r="M82" s="598"/>
      <c r="N82" s="598"/>
    </row>
    <row r="83" spans="5:14" x14ac:dyDescent="0.2">
      <c r="F83" s="622" t="s">
        <v>152</v>
      </c>
      <c r="G83" s="619" t="s">
        <v>124</v>
      </c>
      <c r="H83" s="598"/>
      <c r="I83" s="598"/>
      <c r="J83" s="598"/>
      <c r="K83" s="598"/>
      <c r="M83" s="598"/>
      <c r="N83" s="598"/>
    </row>
    <row r="84" spans="5:14" x14ac:dyDescent="0.2">
      <c r="F84" s="622"/>
      <c r="G84" s="618"/>
      <c r="H84" s="598"/>
      <c r="I84" s="598"/>
      <c r="J84" s="598"/>
      <c r="K84" s="598"/>
      <c r="M84" s="598"/>
      <c r="N84" s="598"/>
    </row>
    <row r="85" spans="5:14" x14ac:dyDescent="0.2">
      <c r="F85" s="622" t="s">
        <v>153</v>
      </c>
      <c r="G85" s="619" t="s">
        <v>124</v>
      </c>
      <c r="H85" s="598"/>
      <c r="I85" s="598"/>
      <c r="J85" s="598"/>
      <c r="K85" s="598"/>
      <c r="M85" s="598"/>
      <c r="N85" s="598"/>
    </row>
    <row r="86" spans="5:14" x14ac:dyDescent="0.2">
      <c r="G86" s="619"/>
      <c r="H86" s="598"/>
      <c r="I86" s="598"/>
      <c r="J86" s="598"/>
      <c r="K86" s="598"/>
      <c r="M86" s="598"/>
      <c r="N86" s="598"/>
    </row>
    <row r="87" spans="5:14" x14ac:dyDescent="0.2">
      <c r="H87" s="598"/>
      <c r="I87" s="598"/>
      <c r="J87" s="598"/>
      <c r="K87" s="598"/>
      <c r="M87" s="598"/>
      <c r="N87" s="598"/>
    </row>
    <row r="88" spans="5:14" x14ac:dyDescent="0.2">
      <c r="G88" s="619"/>
    </row>
    <row r="89" spans="5:14" x14ac:dyDescent="0.2">
      <c r="I89" s="535" t="s">
        <v>145</v>
      </c>
    </row>
    <row r="92" spans="5:14" x14ac:dyDescent="0.2">
      <c r="E92" s="848"/>
      <c r="F92" s="848"/>
      <c r="G92" s="848"/>
      <c r="H92" s="848"/>
      <c r="I92" s="848"/>
      <c r="J92" s="848"/>
      <c r="K92" s="848"/>
      <c r="L92" s="848"/>
    </row>
    <row r="93" spans="5:14" x14ac:dyDescent="0.2">
      <c r="E93" s="848"/>
      <c r="F93" s="848"/>
      <c r="G93" s="848"/>
      <c r="H93" s="848"/>
      <c r="I93" s="848"/>
      <c r="J93" s="848"/>
      <c r="K93" s="848"/>
      <c r="L93" s="848"/>
    </row>
    <row r="94" spans="5:14" x14ac:dyDescent="0.2">
      <c r="E94" s="848"/>
      <c r="F94" s="848"/>
      <c r="G94" s="848"/>
      <c r="H94" s="848"/>
      <c r="I94" s="848"/>
      <c r="J94" s="848"/>
      <c r="K94" s="848"/>
      <c r="L94" s="848"/>
    </row>
    <row r="95" spans="5:14" x14ac:dyDescent="0.2">
      <c r="E95" s="623"/>
      <c r="F95" s="623"/>
      <c r="G95" s="623"/>
      <c r="H95" s="623"/>
      <c r="I95" s="623"/>
      <c r="J95" s="623"/>
      <c r="K95" s="623"/>
      <c r="L95" s="623"/>
      <c r="M95" s="623"/>
    </row>
    <row r="96" spans="5:14" x14ac:dyDescent="0.2">
      <c r="E96" s="624"/>
      <c r="F96" s="625"/>
      <c r="G96" s="625"/>
      <c r="H96" s="625"/>
      <c r="I96" s="625"/>
      <c r="J96" s="625"/>
      <c r="K96" s="625"/>
      <c r="L96" s="625"/>
      <c r="M96" s="623"/>
    </row>
    <row r="97" spans="5:13" ht="17.25" customHeight="1" x14ac:dyDescent="0.2">
      <c r="E97" s="626"/>
      <c r="F97" s="627"/>
      <c r="G97" s="628"/>
      <c r="H97" s="628"/>
      <c r="I97" s="628"/>
      <c r="J97" s="628"/>
      <c r="K97" s="629"/>
      <c r="L97" s="629"/>
      <c r="M97" s="623"/>
    </row>
    <row r="98" spans="5:13" ht="17.25" customHeight="1" x14ac:dyDescent="0.2">
      <c r="E98" s="630"/>
      <c r="F98" s="631"/>
      <c r="G98" s="632"/>
      <c r="H98" s="632"/>
      <c r="I98" s="632"/>
      <c r="J98" s="632"/>
      <c r="K98" s="633"/>
      <c r="L98" s="633"/>
      <c r="M98" s="623"/>
    </row>
    <row r="99" spans="5:13" ht="22.5" customHeight="1" x14ac:dyDescent="0.2">
      <c r="E99" s="630"/>
      <c r="F99" s="631"/>
      <c r="G99" s="632"/>
      <c r="H99" s="632"/>
      <c r="I99" s="632"/>
      <c r="J99" s="632"/>
      <c r="K99" s="633"/>
      <c r="L99" s="633"/>
      <c r="M99" s="623"/>
    </row>
    <row r="100" spans="5:13" ht="22.5" customHeight="1" x14ac:dyDescent="0.2">
      <c r="E100" s="630"/>
      <c r="F100" s="631"/>
      <c r="G100" s="632"/>
      <c r="H100" s="632"/>
      <c r="I100" s="632"/>
      <c r="J100" s="632"/>
      <c r="K100" s="633"/>
      <c r="L100" s="633"/>
      <c r="M100" s="623"/>
    </row>
    <row r="101" spans="5:13" ht="14.25" customHeight="1" x14ac:dyDescent="0.2">
      <c r="E101" s="634"/>
      <c r="F101" s="635"/>
      <c r="G101" s="636"/>
      <c r="H101" s="636"/>
      <c r="I101" s="636"/>
      <c r="J101" s="636"/>
      <c r="K101" s="637"/>
      <c r="L101" s="637"/>
      <c r="M101" s="623"/>
    </row>
    <row r="102" spans="5:13" ht="16.5" customHeight="1" x14ac:dyDescent="0.2">
      <c r="E102" s="634"/>
      <c r="F102" s="635"/>
      <c r="G102" s="636"/>
      <c r="H102" s="636"/>
      <c r="I102" s="636"/>
      <c r="J102" s="636"/>
      <c r="K102" s="637"/>
      <c r="L102" s="637"/>
      <c r="M102" s="623"/>
    </row>
    <row r="103" spans="5:13" ht="16.5" customHeight="1" x14ac:dyDescent="0.2">
      <c r="E103" s="634"/>
      <c r="F103" s="638"/>
      <c r="G103" s="639"/>
      <c r="H103" s="639"/>
      <c r="I103" s="639"/>
      <c r="J103" s="639"/>
      <c r="K103" s="640"/>
      <c r="L103" s="640"/>
      <c r="M103" s="623"/>
    </row>
    <row r="104" spans="5:13" ht="23.25" customHeight="1" x14ac:dyDescent="0.2">
      <c r="E104" s="634"/>
      <c r="F104" s="641"/>
      <c r="G104" s="639"/>
      <c r="H104" s="639"/>
      <c r="I104" s="639"/>
      <c r="J104" s="639"/>
      <c r="K104" s="640"/>
      <c r="L104" s="640"/>
      <c r="M104" s="623"/>
    </row>
    <row r="105" spans="5:13" ht="19.5" customHeight="1" x14ac:dyDescent="0.2">
      <c r="E105" s="634"/>
      <c r="F105" s="638"/>
      <c r="G105" s="639"/>
      <c r="H105" s="639"/>
      <c r="I105" s="639"/>
      <c r="J105" s="639"/>
      <c r="K105" s="640"/>
      <c r="L105" s="640"/>
      <c r="M105" s="623"/>
    </row>
    <row r="106" spans="5:13" ht="18.75" customHeight="1" x14ac:dyDescent="0.2">
      <c r="E106" s="634"/>
      <c r="F106" s="638"/>
      <c r="G106" s="639"/>
      <c r="H106" s="639"/>
      <c r="I106" s="639"/>
      <c r="J106" s="639"/>
      <c r="K106" s="640"/>
      <c r="L106" s="640"/>
      <c r="M106" s="623"/>
    </row>
    <row r="107" spans="5:13" ht="19.5" customHeight="1" x14ac:dyDescent="0.2">
      <c r="E107" s="634"/>
      <c r="F107" s="638"/>
      <c r="G107" s="639"/>
      <c r="H107" s="639"/>
      <c r="I107" s="639"/>
      <c r="J107" s="639"/>
      <c r="K107" s="640"/>
      <c r="L107" s="640"/>
      <c r="M107" s="623"/>
    </row>
    <row r="108" spans="5:13" ht="19.5" customHeight="1" x14ac:dyDescent="0.2">
      <c r="E108" s="634"/>
      <c r="F108" s="638"/>
      <c r="G108" s="639"/>
      <c r="H108" s="639"/>
      <c r="I108" s="639"/>
      <c r="J108" s="639"/>
      <c r="K108" s="640"/>
      <c r="L108" s="640"/>
      <c r="M108" s="623"/>
    </row>
    <row r="109" spans="5:13" ht="19.5" customHeight="1" x14ac:dyDescent="0.2">
      <c r="E109" s="634"/>
      <c r="F109" s="638"/>
      <c r="G109" s="639"/>
      <c r="H109" s="639"/>
      <c r="I109" s="639"/>
      <c r="J109" s="639"/>
      <c r="K109" s="640"/>
      <c r="L109" s="640"/>
      <c r="M109" s="623"/>
    </row>
    <row r="110" spans="5:13" ht="19.5" customHeight="1" x14ac:dyDescent="0.2">
      <c r="E110" s="634"/>
      <c r="F110" s="638"/>
      <c r="G110" s="639"/>
      <c r="H110" s="639"/>
      <c r="I110" s="639"/>
      <c r="J110" s="639"/>
      <c r="K110" s="640"/>
      <c r="L110" s="640"/>
      <c r="M110" s="623"/>
    </row>
    <row r="111" spans="5:13" ht="19.5" customHeight="1" x14ac:dyDescent="0.2">
      <c r="E111" s="634"/>
      <c r="F111" s="638"/>
      <c r="G111" s="639"/>
      <c r="H111" s="639"/>
      <c r="I111" s="639"/>
      <c r="J111" s="639"/>
      <c r="K111" s="640"/>
      <c r="L111" s="640"/>
      <c r="M111" s="623"/>
    </row>
    <row r="112" spans="5:13" ht="19.5" customHeight="1" x14ac:dyDescent="0.2">
      <c r="E112" s="634"/>
      <c r="F112" s="638"/>
      <c r="G112" s="639"/>
      <c r="H112" s="639"/>
      <c r="I112" s="639"/>
      <c r="J112" s="639"/>
      <c r="K112" s="640"/>
      <c r="L112" s="640"/>
      <c r="M112" s="623"/>
    </row>
    <row r="113" spans="5:13" ht="19.5" customHeight="1" x14ac:dyDescent="0.2">
      <c r="E113" s="634"/>
      <c r="F113" s="638"/>
      <c r="G113" s="639"/>
      <c r="H113" s="639"/>
      <c r="I113" s="639"/>
      <c r="J113" s="639"/>
      <c r="K113" s="640"/>
      <c r="L113" s="640"/>
      <c r="M113" s="623"/>
    </row>
    <row r="114" spans="5:13" ht="19.5" customHeight="1" x14ac:dyDescent="0.2">
      <c r="E114" s="634"/>
      <c r="F114" s="642"/>
      <c r="G114" s="639"/>
      <c r="H114" s="639"/>
      <c r="I114" s="639"/>
      <c r="J114" s="639"/>
      <c r="K114" s="640"/>
      <c r="L114" s="640"/>
      <c r="M114" s="623"/>
    </row>
    <row r="115" spans="5:13" ht="16.5" customHeight="1" x14ac:dyDescent="0.2">
      <c r="E115" s="634"/>
      <c r="F115" s="642"/>
      <c r="G115" s="639"/>
      <c r="H115" s="639"/>
      <c r="I115" s="639"/>
      <c r="J115" s="639"/>
      <c r="K115" s="640"/>
      <c r="L115" s="640"/>
      <c r="M115" s="623"/>
    </row>
    <row r="116" spans="5:13" ht="15" customHeight="1" x14ac:dyDescent="0.2">
      <c r="E116" s="634"/>
      <c r="F116" s="638"/>
      <c r="G116" s="639"/>
      <c r="H116" s="639"/>
      <c r="I116" s="639"/>
      <c r="J116" s="639"/>
      <c r="K116" s="640"/>
      <c r="L116" s="640"/>
      <c r="M116" s="623"/>
    </row>
    <row r="117" spans="5:13" ht="19.5" customHeight="1" x14ac:dyDescent="0.2">
      <c r="E117" s="634"/>
      <c r="F117" s="638"/>
      <c r="G117" s="639"/>
      <c r="H117" s="639"/>
      <c r="I117" s="639"/>
      <c r="J117" s="639"/>
      <c r="K117" s="640"/>
      <c r="L117" s="640"/>
      <c r="M117" s="623"/>
    </row>
    <row r="118" spans="5:13" ht="19.5" customHeight="1" x14ac:dyDescent="0.2">
      <c r="E118" s="634"/>
      <c r="F118" s="638"/>
      <c r="G118" s="639"/>
      <c r="H118" s="639"/>
      <c r="I118" s="639"/>
      <c r="J118" s="639"/>
      <c r="K118" s="640"/>
      <c r="L118" s="640"/>
      <c r="M118" s="623"/>
    </row>
    <row r="119" spans="5:13" ht="19.5" customHeight="1" x14ac:dyDescent="0.2">
      <c r="E119" s="634"/>
      <c r="F119" s="638"/>
      <c r="G119" s="639"/>
      <c r="H119" s="639"/>
      <c r="I119" s="639"/>
      <c r="J119" s="639"/>
      <c r="K119" s="640"/>
      <c r="L119" s="640"/>
      <c r="M119" s="623"/>
    </row>
    <row r="120" spans="5:13" ht="19.5" customHeight="1" x14ac:dyDescent="0.2">
      <c r="E120" s="634"/>
      <c r="F120" s="638"/>
      <c r="G120" s="639"/>
      <c r="H120" s="639"/>
      <c r="I120" s="639"/>
      <c r="J120" s="639"/>
      <c r="K120" s="640"/>
      <c r="L120" s="640"/>
      <c r="M120" s="623"/>
    </row>
    <row r="121" spans="5:13" ht="26.25" customHeight="1" x14ac:dyDescent="0.2">
      <c r="E121" s="634"/>
      <c r="F121" s="641"/>
      <c r="G121" s="639"/>
      <c r="H121" s="639"/>
      <c r="I121" s="639"/>
      <c r="J121" s="639"/>
      <c r="K121" s="640"/>
      <c r="L121" s="640"/>
      <c r="M121" s="623"/>
    </row>
    <row r="122" spans="5:13" ht="26.25" customHeight="1" x14ac:dyDescent="0.2">
      <c r="E122" s="634"/>
      <c r="F122" s="641"/>
      <c r="G122" s="639"/>
      <c r="H122" s="639"/>
      <c r="I122" s="639"/>
      <c r="J122" s="639"/>
      <c r="K122" s="640"/>
      <c r="L122" s="640"/>
      <c r="M122" s="623"/>
    </row>
    <row r="123" spans="5:13" ht="27" customHeight="1" x14ac:dyDescent="0.2">
      <c r="E123" s="634"/>
      <c r="F123" s="635"/>
      <c r="G123" s="636"/>
      <c r="H123" s="636"/>
      <c r="I123" s="636"/>
      <c r="J123" s="636"/>
      <c r="K123" s="637"/>
      <c r="L123" s="637"/>
      <c r="M123" s="623"/>
    </row>
    <row r="124" spans="5:13" ht="19.5" customHeight="1" x14ac:dyDescent="0.2">
      <c r="E124" s="643"/>
      <c r="F124" s="644"/>
      <c r="G124" s="645"/>
      <c r="H124" s="645"/>
      <c r="I124" s="645"/>
      <c r="J124" s="645"/>
      <c r="K124" s="646"/>
      <c r="L124" s="646"/>
      <c r="M124" s="623"/>
    </row>
    <row r="125" spans="5:13" ht="19.5" customHeight="1" x14ac:dyDescent="0.2">
      <c r="E125" s="634"/>
      <c r="F125" s="642"/>
      <c r="G125" s="639"/>
      <c r="H125" s="639"/>
      <c r="I125" s="639"/>
      <c r="J125" s="639"/>
      <c r="K125" s="640"/>
      <c r="L125" s="640"/>
      <c r="M125" s="623"/>
    </row>
    <row r="126" spans="5:13" ht="19.5" customHeight="1" x14ac:dyDescent="0.2">
      <c r="E126" s="634"/>
      <c r="F126" s="642"/>
      <c r="G126" s="639"/>
      <c r="H126" s="639"/>
      <c r="I126" s="639"/>
      <c r="J126" s="639"/>
      <c r="K126" s="640"/>
      <c r="L126" s="640"/>
      <c r="M126" s="623"/>
    </row>
    <row r="127" spans="5:13" ht="19.5" customHeight="1" x14ac:dyDescent="0.2">
      <c r="E127" s="634"/>
      <c r="F127" s="642"/>
      <c r="G127" s="639"/>
      <c r="H127" s="639"/>
      <c r="I127" s="639"/>
      <c r="J127" s="639"/>
      <c r="K127" s="640"/>
      <c r="L127" s="640"/>
      <c r="M127" s="623"/>
    </row>
    <row r="128" spans="5:13" ht="19.5" customHeight="1" x14ac:dyDescent="0.2">
      <c r="E128" s="634"/>
      <c r="F128" s="642"/>
      <c r="G128" s="639"/>
      <c r="H128" s="639"/>
      <c r="I128" s="639"/>
      <c r="J128" s="639"/>
      <c r="K128" s="640"/>
      <c r="L128" s="640"/>
      <c r="M128" s="623"/>
    </row>
    <row r="129" spans="5:13" ht="19.5" customHeight="1" x14ac:dyDescent="0.2">
      <c r="E129" s="634"/>
      <c r="F129" s="642"/>
      <c r="G129" s="639"/>
      <c r="H129" s="639"/>
      <c r="I129" s="639"/>
      <c r="J129" s="639"/>
      <c r="K129" s="640"/>
      <c r="L129" s="640"/>
      <c r="M129" s="623"/>
    </row>
    <row r="130" spans="5:13" ht="19.5" customHeight="1" x14ac:dyDescent="0.2">
      <c r="E130" s="634"/>
      <c r="F130" s="642"/>
      <c r="G130" s="639"/>
      <c r="H130" s="639"/>
      <c r="I130" s="639"/>
      <c r="J130" s="639"/>
      <c r="K130" s="640"/>
      <c r="L130" s="640"/>
      <c r="M130" s="623"/>
    </row>
    <row r="131" spans="5:13" ht="19.5" customHeight="1" x14ac:dyDescent="0.2">
      <c r="E131" s="643"/>
      <c r="F131" s="644"/>
      <c r="G131" s="645"/>
      <c r="H131" s="645"/>
      <c r="I131" s="645"/>
      <c r="J131" s="645"/>
      <c r="K131" s="646"/>
      <c r="L131" s="646"/>
      <c r="M131" s="623"/>
    </row>
    <row r="132" spans="5:13" ht="19.5" customHeight="1" x14ac:dyDescent="0.2">
      <c r="E132" s="634"/>
      <c r="F132" s="642"/>
      <c r="G132" s="639"/>
      <c r="H132" s="639"/>
      <c r="I132" s="639"/>
      <c r="J132" s="639"/>
      <c r="K132" s="640"/>
      <c r="L132" s="640"/>
      <c r="M132" s="623"/>
    </row>
    <row r="133" spans="5:13" ht="19.5" customHeight="1" x14ac:dyDescent="0.2">
      <c r="E133" s="634"/>
      <c r="F133" s="635"/>
      <c r="G133" s="636"/>
      <c r="H133" s="636"/>
      <c r="I133" s="636"/>
      <c r="J133" s="636"/>
      <c r="K133" s="637"/>
      <c r="L133" s="637"/>
      <c r="M133" s="623"/>
    </row>
    <row r="134" spans="5:13" ht="19.5" customHeight="1" x14ac:dyDescent="0.2">
      <c r="E134" s="634"/>
      <c r="F134" s="638"/>
      <c r="G134" s="639"/>
      <c r="H134" s="647"/>
      <c r="I134" s="647"/>
      <c r="J134" s="647"/>
      <c r="K134" s="640"/>
      <c r="L134" s="640"/>
      <c r="M134" s="623"/>
    </row>
    <row r="135" spans="5:13" ht="19.5" customHeight="1" x14ac:dyDescent="0.2">
      <c r="E135" s="634"/>
      <c r="F135" s="638"/>
      <c r="G135" s="639"/>
      <c r="H135" s="648"/>
      <c r="I135" s="648"/>
      <c r="J135" s="648"/>
      <c r="K135" s="640"/>
      <c r="L135" s="640"/>
      <c r="M135" s="623"/>
    </row>
    <row r="136" spans="5:13" ht="18.75" customHeight="1" x14ac:dyDescent="0.2">
      <c r="E136" s="634"/>
      <c r="F136" s="638"/>
      <c r="G136" s="639"/>
      <c r="H136" s="639"/>
      <c r="I136" s="639"/>
      <c r="J136" s="639"/>
      <c r="K136" s="640"/>
      <c r="L136" s="640"/>
      <c r="M136" s="623"/>
    </row>
    <row r="137" spans="5:13" x14ac:dyDescent="0.2">
      <c r="E137" s="623"/>
      <c r="F137" s="623"/>
      <c r="G137" s="623"/>
      <c r="H137" s="623"/>
      <c r="I137" s="623"/>
      <c r="J137" s="623"/>
      <c r="K137" s="623"/>
      <c r="L137" s="623"/>
      <c r="M137" s="623"/>
    </row>
    <row r="138" spans="5:13" ht="12.75" customHeight="1" x14ac:dyDescent="0.2">
      <c r="E138" s="623"/>
      <c r="F138" s="623"/>
      <c r="G138" s="623"/>
      <c r="H138" s="623"/>
      <c r="I138" s="623"/>
      <c r="J138" s="849"/>
      <c r="K138" s="849"/>
      <c r="L138" s="849"/>
      <c r="M138" s="623"/>
    </row>
    <row r="139" spans="5:13" ht="12.75" customHeight="1" x14ac:dyDescent="0.2">
      <c r="E139" s="623"/>
      <c r="F139" s="649"/>
      <c r="G139" s="849"/>
      <c r="H139" s="849"/>
      <c r="I139" s="849"/>
      <c r="J139" s="850"/>
      <c r="K139" s="850"/>
      <c r="L139" s="850"/>
      <c r="M139" s="623"/>
    </row>
    <row r="140" spans="5:13" x14ac:dyDescent="0.2">
      <c r="E140" s="623"/>
      <c r="F140" s="623"/>
      <c r="G140" s="623"/>
      <c r="H140" s="623"/>
      <c r="I140" s="623"/>
      <c r="J140" s="623"/>
      <c r="K140" s="623"/>
      <c r="L140" s="623"/>
      <c r="M140" s="623"/>
    </row>
    <row r="141" spans="5:13" x14ac:dyDescent="0.2">
      <c r="E141" s="623"/>
      <c r="F141" s="623"/>
      <c r="G141" s="623"/>
      <c r="H141" s="623"/>
      <c r="I141" s="623"/>
      <c r="J141" s="623"/>
      <c r="K141" s="623"/>
      <c r="L141" s="623"/>
      <c r="M141" s="623"/>
    </row>
    <row r="142" spans="5:13" x14ac:dyDescent="0.2">
      <c r="E142" s="623"/>
      <c r="F142" s="623"/>
      <c r="G142" s="623"/>
      <c r="H142" s="623"/>
      <c r="I142" s="623"/>
      <c r="J142" s="623"/>
      <c r="K142" s="623"/>
      <c r="L142" s="623"/>
      <c r="M142" s="623"/>
    </row>
    <row r="143" spans="5:13" x14ac:dyDescent="0.2">
      <c r="E143" s="623"/>
      <c r="F143" s="650"/>
      <c r="G143" s="651"/>
      <c r="H143" s="651"/>
      <c r="I143" s="650"/>
      <c r="J143" s="845"/>
      <c r="K143" s="845"/>
      <c r="L143" s="845"/>
      <c r="M143" s="623"/>
    </row>
    <row r="144" spans="5:13" x14ac:dyDescent="0.2">
      <c r="E144" s="623"/>
      <c r="F144" s="652"/>
      <c r="G144" s="623"/>
      <c r="H144" s="623"/>
      <c r="I144" s="623"/>
      <c r="J144" s="844"/>
      <c r="K144" s="844"/>
      <c r="L144" s="844"/>
      <c r="M144" s="623"/>
    </row>
    <row r="145" spans="5:13" x14ac:dyDescent="0.2">
      <c r="E145" s="623"/>
      <c r="F145" s="650"/>
      <c r="G145" s="623"/>
      <c r="H145" s="623"/>
      <c r="I145" s="623"/>
      <c r="J145" s="844"/>
      <c r="K145" s="844"/>
      <c r="L145" s="844"/>
      <c r="M145" s="623"/>
    </row>
    <row r="146" spans="5:13" x14ac:dyDescent="0.2">
      <c r="E146" s="623"/>
      <c r="F146" s="652"/>
      <c r="G146" s="844"/>
      <c r="H146" s="844"/>
      <c r="I146" s="844"/>
      <c r="J146" s="844"/>
      <c r="K146" s="844"/>
      <c r="L146" s="623"/>
      <c r="M146" s="623"/>
    </row>
    <row r="147" spans="5:13" x14ac:dyDescent="0.2">
      <c r="E147" s="623"/>
      <c r="F147" s="623"/>
      <c r="G147" s="844"/>
      <c r="H147" s="844"/>
      <c r="I147" s="844"/>
      <c r="J147" s="844"/>
      <c r="K147" s="844"/>
      <c r="L147" s="623"/>
      <c r="M147" s="623"/>
    </row>
    <row r="148" spans="5:13" x14ac:dyDescent="0.2">
      <c r="E148" s="623"/>
      <c r="F148" s="653"/>
      <c r="G148" s="650"/>
      <c r="H148" s="652"/>
      <c r="I148" s="652"/>
      <c r="J148" s="652"/>
      <c r="K148" s="652"/>
      <c r="L148" s="623"/>
      <c r="M148" s="623"/>
    </row>
    <row r="149" spans="5:13" x14ac:dyDescent="0.2">
      <c r="E149" s="623"/>
      <c r="F149" s="623"/>
      <c r="G149" s="652"/>
      <c r="H149" s="652"/>
      <c r="I149" s="652"/>
      <c r="J149" s="652"/>
      <c r="K149" s="652"/>
      <c r="L149" s="623"/>
      <c r="M149" s="623"/>
    </row>
    <row r="150" spans="5:13" x14ac:dyDescent="0.2">
      <c r="E150" s="623"/>
      <c r="F150" s="623"/>
      <c r="G150" s="654"/>
      <c r="H150" s="652"/>
      <c r="I150" s="652"/>
      <c r="J150" s="652"/>
      <c r="K150" s="652"/>
      <c r="L150" s="623"/>
      <c r="M150" s="623"/>
    </row>
    <row r="151" spans="5:13" x14ac:dyDescent="0.2">
      <c r="E151" s="623"/>
      <c r="F151" s="623"/>
      <c r="G151" s="650"/>
      <c r="H151" s="652"/>
      <c r="I151" s="652"/>
      <c r="J151" s="652"/>
      <c r="K151" s="652"/>
      <c r="L151" s="623"/>
      <c r="M151" s="623"/>
    </row>
    <row r="152" spans="5:13" x14ac:dyDescent="0.2">
      <c r="E152" s="623"/>
      <c r="F152" s="623"/>
      <c r="G152" s="654"/>
      <c r="H152" s="652"/>
      <c r="I152" s="652"/>
      <c r="J152" s="652"/>
      <c r="K152" s="652"/>
      <c r="L152" s="623"/>
      <c r="M152" s="623"/>
    </row>
    <row r="153" spans="5:13" x14ac:dyDescent="0.2">
      <c r="E153" s="623"/>
      <c r="F153" s="623"/>
      <c r="G153" s="654"/>
      <c r="H153" s="652"/>
      <c r="I153" s="652"/>
      <c r="J153" s="652"/>
      <c r="K153" s="652"/>
      <c r="L153" s="623"/>
      <c r="M153" s="623"/>
    </row>
    <row r="154" spans="5:13" x14ac:dyDescent="0.2">
      <c r="E154" s="623"/>
      <c r="F154" s="623"/>
      <c r="G154" s="623"/>
      <c r="H154" s="652"/>
      <c r="I154" s="652"/>
      <c r="J154" s="652"/>
      <c r="K154" s="652"/>
      <c r="L154" s="623"/>
      <c r="M154" s="623"/>
    </row>
    <row r="155" spans="5:13" x14ac:dyDescent="0.2">
      <c r="E155" s="623"/>
      <c r="F155" s="623"/>
      <c r="G155" s="654"/>
      <c r="H155" s="623"/>
      <c r="I155" s="623"/>
      <c r="J155" s="623"/>
      <c r="K155" s="623"/>
      <c r="L155" s="623"/>
      <c r="M155" s="623"/>
    </row>
    <row r="156" spans="5:13" x14ac:dyDescent="0.2">
      <c r="E156" s="623"/>
      <c r="F156" s="623"/>
      <c r="G156" s="623"/>
      <c r="H156" s="623"/>
      <c r="I156" s="623"/>
      <c r="J156" s="623"/>
      <c r="K156" s="623"/>
      <c r="L156" s="623"/>
      <c r="M156" s="623"/>
    </row>
    <row r="157" spans="5:13" x14ac:dyDescent="0.2">
      <c r="E157" s="623"/>
      <c r="F157" s="623"/>
      <c r="G157" s="623"/>
      <c r="H157" s="623"/>
      <c r="I157" s="623"/>
      <c r="J157" s="623"/>
      <c r="K157" s="623"/>
      <c r="L157" s="623"/>
      <c r="M157" s="623"/>
    </row>
    <row r="158" spans="5:13" x14ac:dyDescent="0.2">
      <c r="E158" s="623"/>
      <c r="F158" s="623"/>
      <c r="G158" s="623"/>
      <c r="H158" s="623"/>
      <c r="I158" s="623"/>
      <c r="J158" s="623"/>
      <c r="K158" s="623"/>
      <c r="L158" s="623"/>
      <c r="M158" s="623"/>
    </row>
    <row r="159" spans="5:13" x14ac:dyDescent="0.2">
      <c r="E159" s="623"/>
      <c r="F159" s="623"/>
      <c r="G159" s="623"/>
      <c r="H159" s="623"/>
      <c r="I159" s="623"/>
      <c r="J159" s="623"/>
      <c r="K159" s="623"/>
      <c r="L159" s="623"/>
      <c r="M159" s="623"/>
    </row>
    <row r="160" spans="5:13" x14ac:dyDescent="0.2">
      <c r="E160" s="623"/>
      <c r="F160" s="623"/>
      <c r="G160" s="623"/>
      <c r="H160" s="623"/>
      <c r="I160" s="623"/>
      <c r="J160" s="623"/>
      <c r="K160" s="623"/>
      <c r="L160" s="623"/>
      <c r="M160" s="623"/>
    </row>
    <row r="161" spans="5:13" x14ac:dyDescent="0.2">
      <c r="E161" s="623"/>
      <c r="F161" s="623"/>
      <c r="G161" s="623"/>
      <c r="H161" s="623"/>
      <c r="I161" s="623"/>
      <c r="J161" s="623"/>
      <c r="K161" s="623"/>
      <c r="L161" s="623"/>
      <c r="M161" s="623"/>
    </row>
    <row r="162" spans="5:13" x14ac:dyDescent="0.2">
      <c r="E162" s="623"/>
      <c r="F162" s="623"/>
      <c r="G162" s="623"/>
      <c r="H162" s="623"/>
      <c r="I162" s="623"/>
      <c r="J162" s="623"/>
      <c r="K162" s="623"/>
      <c r="L162" s="623"/>
      <c r="M162" s="623"/>
    </row>
    <row r="163" spans="5:13" x14ac:dyDescent="0.2">
      <c r="E163" s="623"/>
      <c r="F163" s="623"/>
      <c r="G163" s="623"/>
      <c r="H163" s="623"/>
      <c r="I163" s="623"/>
      <c r="J163" s="623"/>
      <c r="K163" s="623"/>
      <c r="L163" s="623"/>
      <c r="M163" s="623"/>
    </row>
    <row r="164" spans="5:13" ht="21" customHeight="1" x14ac:dyDescent="0.2">
      <c r="E164" s="623"/>
      <c r="F164" s="623"/>
      <c r="G164" s="623"/>
      <c r="H164" s="623"/>
      <c r="I164" s="623"/>
      <c r="J164" s="623"/>
      <c r="K164" s="623"/>
      <c r="L164" s="623"/>
      <c r="M164" s="623"/>
    </row>
    <row r="165" spans="5:13" ht="21" customHeight="1" x14ac:dyDescent="0.2">
      <c r="E165" s="623"/>
      <c r="F165" s="623"/>
      <c r="G165" s="623"/>
      <c r="H165" s="623"/>
      <c r="I165" s="623"/>
      <c r="J165" s="623"/>
      <c r="K165" s="623"/>
      <c r="L165" s="623"/>
      <c r="M165" s="623"/>
    </row>
    <row r="166" spans="5:13" ht="21" customHeight="1" x14ac:dyDescent="0.2">
      <c r="E166" s="623"/>
      <c r="F166" s="623"/>
      <c r="G166" s="623"/>
      <c r="H166" s="623"/>
      <c r="I166" s="623"/>
      <c r="J166" s="623"/>
      <c r="K166" s="623"/>
      <c r="L166" s="623"/>
      <c r="M166" s="623"/>
    </row>
    <row r="167" spans="5:13" ht="21" customHeight="1" x14ac:dyDescent="0.2">
      <c r="E167" s="623"/>
      <c r="F167" s="623"/>
      <c r="G167" s="623"/>
      <c r="H167" s="623"/>
      <c r="I167" s="623"/>
      <c r="J167" s="623"/>
      <c r="K167" s="623"/>
      <c r="L167" s="623"/>
      <c r="M167" s="623"/>
    </row>
    <row r="168" spans="5:13" x14ac:dyDescent="0.2">
      <c r="E168" s="623"/>
      <c r="F168" s="623"/>
      <c r="G168" s="623"/>
      <c r="H168" s="623"/>
      <c r="I168" s="623"/>
      <c r="J168" s="623"/>
      <c r="K168" s="623"/>
      <c r="L168" s="623"/>
      <c r="M168" s="623"/>
    </row>
    <row r="169" spans="5:13" ht="20.25" customHeight="1" x14ac:dyDescent="0.2">
      <c r="E169" s="623"/>
      <c r="F169" s="623"/>
      <c r="G169" s="623"/>
      <c r="H169" s="623"/>
      <c r="I169" s="623"/>
      <c r="J169" s="623"/>
      <c r="K169" s="623"/>
      <c r="L169" s="623"/>
      <c r="M169" s="623"/>
    </row>
    <row r="170" spans="5:13" ht="20.25" customHeight="1" x14ac:dyDescent="0.2">
      <c r="E170" s="623"/>
      <c r="F170" s="623"/>
      <c r="G170" s="623"/>
      <c r="H170" s="623"/>
      <c r="I170" s="623"/>
      <c r="J170" s="623"/>
      <c r="K170" s="623"/>
      <c r="L170" s="623"/>
      <c r="M170" s="623"/>
    </row>
    <row r="171" spans="5:13" ht="24" customHeight="1" x14ac:dyDescent="0.2">
      <c r="E171" s="623"/>
      <c r="F171" s="623"/>
      <c r="G171" s="623"/>
      <c r="H171" s="623"/>
      <c r="I171" s="623"/>
      <c r="J171" s="623"/>
      <c r="K171" s="623"/>
      <c r="L171" s="623"/>
      <c r="M171" s="623"/>
    </row>
    <row r="172" spans="5:13" ht="20.25" customHeight="1" x14ac:dyDescent="0.2">
      <c r="E172" s="623"/>
      <c r="F172" s="623"/>
      <c r="G172" s="623"/>
      <c r="H172" s="623"/>
      <c r="I172" s="623"/>
      <c r="J172" s="623"/>
      <c r="K172" s="623"/>
      <c r="L172" s="623"/>
      <c r="M172" s="623"/>
    </row>
    <row r="173" spans="5:13" ht="20.25" customHeight="1" x14ac:dyDescent="0.2">
      <c r="E173" s="623"/>
      <c r="F173" s="623"/>
      <c r="G173" s="623"/>
      <c r="H173" s="623"/>
      <c r="I173" s="623"/>
      <c r="J173" s="623"/>
      <c r="K173" s="623"/>
      <c r="L173" s="623"/>
      <c r="M173" s="623"/>
    </row>
    <row r="174" spans="5:13" ht="20.25" customHeight="1" x14ac:dyDescent="0.2">
      <c r="E174" s="623"/>
      <c r="F174" s="623"/>
      <c r="G174" s="623"/>
      <c r="H174" s="623"/>
      <c r="I174" s="623"/>
      <c r="J174" s="623"/>
      <c r="K174" s="623"/>
      <c r="L174" s="623"/>
      <c r="M174" s="623"/>
    </row>
    <row r="175" spans="5:13" ht="20.25" customHeight="1" x14ac:dyDescent="0.2">
      <c r="E175" s="623"/>
      <c r="F175" s="623"/>
      <c r="G175" s="623"/>
      <c r="H175" s="623"/>
      <c r="I175" s="623"/>
      <c r="J175" s="623"/>
      <c r="K175" s="623"/>
      <c r="L175" s="623"/>
      <c r="M175" s="623"/>
    </row>
    <row r="176" spans="5:13" ht="20.25" customHeight="1" x14ac:dyDescent="0.2">
      <c r="E176" s="623"/>
      <c r="F176" s="623"/>
      <c r="G176" s="623"/>
      <c r="H176" s="623"/>
      <c r="I176" s="623"/>
      <c r="J176" s="623"/>
      <c r="K176" s="623"/>
      <c r="L176" s="623"/>
      <c r="M176" s="623"/>
    </row>
    <row r="177" spans="5:13" ht="20.25" customHeight="1" x14ac:dyDescent="0.2">
      <c r="E177" s="623"/>
      <c r="F177" s="623"/>
      <c r="G177" s="623"/>
      <c r="H177" s="623"/>
      <c r="I177" s="623"/>
      <c r="J177" s="623"/>
      <c r="K177" s="623"/>
      <c r="L177" s="623"/>
      <c r="M177" s="623"/>
    </row>
    <row r="178" spans="5:13" ht="20.25" customHeight="1" x14ac:dyDescent="0.2">
      <c r="E178" s="623"/>
      <c r="F178" s="623"/>
      <c r="G178" s="623"/>
      <c r="H178" s="623"/>
      <c r="I178" s="623"/>
      <c r="J178" s="623"/>
      <c r="K178" s="623"/>
      <c r="L178" s="623"/>
      <c r="M178" s="623"/>
    </row>
    <row r="179" spans="5:13" ht="20.25" customHeight="1" x14ac:dyDescent="0.2">
      <c r="E179" s="623"/>
      <c r="F179" s="623"/>
      <c r="G179" s="623"/>
      <c r="H179" s="623"/>
      <c r="I179" s="623"/>
      <c r="J179" s="623"/>
      <c r="K179" s="623"/>
      <c r="L179" s="623"/>
      <c r="M179" s="623"/>
    </row>
    <row r="180" spans="5:13" ht="20.25" customHeight="1" x14ac:dyDescent="0.2">
      <c r="E180" s="623"/>
      <c r="F180" s="623"/>
      <c r="G180" s="623"/>
      <c r="H180" s="623"/>
      <c r="I180" s="623"/>
      <c r="J180" s="623"/>
      <c r="K180" s="623"/>
      <c r="L180" s="623"/>
      <c r="M180" s="623"/>
    </row>
    <row r="181" spans="5:13" ht="20.25" customHeight="1" x14ac:dyDescent="0.2">
      <c r="E181" s="623"/>
      <c r="F181" s="623"/>
      <c r="G181" s="623"/>
      <c r="H181" s="623"/>
      <c r="I181" s="623"/>
      <c r="J181" s="623"/>
      <c r="K181" s="623"/>
      <c r="L181" s="623"/>
      <c r="M181" s="623"/>
    </row>
    <row r="182" spans="5:13" ht="20.25" customHeight="1" x14ac:dyDescent="0.2">
      <c r="E182" s="623"/>
      <c r="F182" s="623"/>
      <c r="G182" s="623"/>
      <c r="H182" s="623"/>
      <c r="I182" s="623"/>
      <c r="J182" s="623"/>
      <c r="K182" s="623"/>
      <c r="L182" s="623"/>
      <c r="M182" s="623"/>
    </row>
    <row r="183" spans="5:13" ht="20.25" customHeight="1" x14ac:dyDescent="0.2">
      <c r="E183" s="623"/>
      <c r="F183" s="623"/>
      <c r="G183" s="623"/>
      <c r="H183" s="623"/>
      <c r="I183" s="623"/>
      <c r="J183" s="623"/>
      <c r="K183" s="623"/>
      <c r="L183" s="623"/>
      <c r="M183" s="623"/>
    </row>
    <row r="184" spans="5:13" ht="20.25" customHeight="1" x14ac:dyDescent="0.2">
      <c r="E184" s="623"/>
      <c r="F184" s="623"/>
      <c r="G184" s="623"/>
      <c r="H184" s="623"/>
      <c r="I184" s="623"/>
      <c r="J184" s="623"/>
      <c r="K184" s="623"/>
      <c r="L184" s="623"/>
      <c r="M184" s="623"/>
    </row>
    <row r="185" spans="5:13" ht="20.25" customHeight="1" x14ac:dyDescent="0.2">
      <c r="E185" s="623"/>
      <c r="F185" s="623"/>
      <c r="G185" s="623"/>
      <c r="H185" s="623"/>
      <c r="I185" s="623"/>
      <c r="J185" s="623"/>
      <c r="K185" s="623"/>
      <c r="L185" s="623"/>
      <c r="M185" s="623"/>
    </row>
    <row r="186" spans="5:13" ht="20.25" customHeight="1" x14ac:dyDescent="0.2">
      <c r="E186" s="623"/>
      <c r="F186" s="623"/>
      <c r="G186" s="623"/>
      <c r="H186" s="623"/>
      <c r="I186" s="623"/>
      <c r="J186" s="623"/>
      <c r="K186" s="623"/>
      <c r="L186" s="623"/>
      <c r="M186" s="623"/>
    </row>
    <row r="187" spans="5:13" ht="32.25" customHeight="1" x14ac:dyDescent="0.2">
      <c r="E187" s="623"/>
      <c r="F187" s="623"/>
      <c r="G187" s="623"/>
      <c r="H187" s="623"/>
      <c r="I187" s="623"/>
      <c r="J187" s="623"/>
      <c r="K187" s="623"/>
      <c r="L187" s="623"/>
      <c r="M187" s="623"/>
    </row>
    <row r="188" spans="5:13" ht="28.5" customHeight="1" x14ac:dyDescent="0.2">
      <c r="E188" s="623"/>
      <c r="F188" s="623"/>
      <c r="G188" s="623"/>
      <c r="H188" s="623"/>
      <c r="I188" s="623"/>
      <c r="J188" s="623"/>
      <c r="K188" s="623"/>
      <c r="L188" s="623"/>
      <c r="M188" s="623"/>
    </row>
    <row r="189" spans="5:13" ht="20.25" customHeight="1" x14ac:dyDescent="0.2">
      <c r="E189" s="623"/>
      <c r="F189" s="623"/>
      <c r="G189" s="623"/>
      <c r="H189" s="623"/>
      <c r="I189" s="623"/>
      <c r="J189" s="623"/>
      <c r="K189" s="623"/>
      <c r="L189" s="623"/>
      <c r="M189" s="623"/>
    </row>
    <row r="190" spans="5:13" ht="20.25" customHeight="1" x14ac:dyDescent="0.2">
      <c r="E190" s="623"/>
      <c r="F190" s="623"/>
      <c r="G190" s="623"/>
      <c r="H190" s="623"/>
      <c r="I190" s="623"/>
      <c r="J190" s="623"/>
      <c r="K190" s="623"/>
      <c r="L190" s="623"/>
      <c r="M190" s="623"/>
    </row>
    <row r="191" spans="5:13" ht="20.25" customHeight="1" x14ac:dyDescent="0.2">
      <c r="E191" s="623"/>
      <c r="F191" s="623"/>
      <c r="G191" s="623"/>
      <c r="H191" s="623"/>
      <c r="I191" s="623"/>
      <c r="J191" s="623"/>
      <c r="K191" s="623"/>
      <c r="L191" s="623"/>
      <c r="M191" s="623"/>
    </row>
    <row r="192" spans="5:13" ht="20.25" customHeight="1" x14ac:dyDescent="0.2">
      <c r="E192" s="623"/>
      <c r="F192" s="623"/>
      <c r="G192" s="623"/>
      <c r="H192" s="623"/>
      <c r="I192" s="623"/>
      <c r="J192" s="623"/>
      <c r="K192" s="623"/>
      <c r="L192" s="623"/>
      <c r="M192" s="623"/>
    </row>
    <row r="193" spans="5:13" ht="20.25" customHeight="1" x14ac:dyDescent="0.2">
      <c r="E193" s="623"/>
      <c r="F193" s="623"/>
      <c r="G193" s="623"/>
      <c r="H193" s="623"/>
      <c r="I193" s="623"/>
      <c r="J193" s="623"/>
      <c r="K193" s="623"/>
      <c r="L193" s="623"/>
      <c r="M193" s="623"/>
    </row>
    <row r="194" spans="5:13" ht="20.25" customHeight="1" x14ac:dyDescent="0.2">
      <c r="E194" s="623"/>
      <c r="F194" s="623"/>
      <c r="G194" s="623"/>
      <c r="H194" s="623"/>
      <c r="I194" s="623"/>
      <c r="J194" s="623"/>
      <c r="K194" s="623"/>
      <c r="L194" s="623"/>
      <c r="M194" s="623"/>
    </row>
    <row r="195" spans="5:13" ht="20.25" customHeight="1" x14ac:dyDescent="0.2">
      <c r="E195" s="623"/>
      <c r="F195" s="623"/>
      <c r="G195" s="623"/>
      <c r="H195" s="623"/>
      <c r="I195" s="623"/>
      <c r="J195" s="623"/>
      <c r="K195" s="623"/>
      <c r="L195" s="623"/>
      <c r="M195" s="623"/>
    </row>
    <row r="196" spans="5:13" ht="20.25" customHeight="1" x14ac:dyDescent="0.2">
      <c r="E196" s="623"/>
      <c r="F196" s="623"/>
      <c r="G196" s="623"/>
      <c r="H196" s="623"/>
      <c r="I196" s="623"/>
      <c r="J196" s="623"/>
      <c r="K196" s="623"/>
      <c r="L196" s="623"/>
      <c r="M196" s="623"/>
    </row>
    <row r="197" spans="5:13" ht="20.25" customHeight="1" x14ac:dyDescent="0.2">
      <c r="E197" s="623"/>
      <c r="F197" s="623"/>
      <c r="G197" s="623"/>
      <c r="H197" s="623"/>
      <c r="I197" s="623"/>
      <c r="J197" s="623"/>
      <c r="K197" s="623"/>
      <c r="L197" s="623"/>
      <c r="M197" s="623"/>
    </row>
    <row r="198" spans="5:13" ht="20.25" customHeight="1" x14ac:dyDescent="0.2">
      <c r="E198" s="623"/>
      <c r="F198" s="623"/>
      <c r="G198" s="623"/>
      <c r="H198" s="623"/>
      <c r="I198" s="623"/>
      <c r="J198" s="623"/>
      <c r="K198" s="623"/>
      <c r="L198" s="623"/>
      <c r="M198" s="623"/>
    </row>
    <row r="199" spans="5:13" ht="20.25" customHeight="1" x14ac:dyDescent="0.2">
      <c r="E199" s="623"/>
      <c r="F199" s="623"/>
      <c r="G199" s="623"/>
      <c r="H199" s="623"/>
      <c r="I199" s="623"/>
      <c r="J199" s="623"/>
      <c r="K199" s="623"/>
      <c r="L199" s="623"/>
      <c r="M199" s="623"/>
    </row>
    <row r="200" spans="5:13" ht="20.25" customHeight="1" x14ac:dyDescent="0.2">
      <c r="E200" s="623"/>
      <c r="F200" s="623"/>
      <c r="G200" s="623"/>
      <c r="H200" s="623"/>
      <c r="I200" s="623"/>
      <c r="J200" s="623"/>
      <c r="K200" s="623"/>
      <c r="L200" s="623"/>
      <c r="M200" s="623"/>
    </row>
    <row r="201" spans="5:13" x14ac:dyDescent="0.2">
      <c r="E201" s="623"/>
      <c r="F201" s="623"/>
      <c r="G201" s="623"/>
      <c r="H201" s="623"/>
      <c r="I201" s="623"/>
      <c r="J201" s="623"/>
      <c r="K201" s="623"/>
      <c r="L201" s="623"/>
      <c r="M201" s="623"/>
    </row>
    <row r="202" spans="5:13" ht="12.75" customHeight="1" x14ac:dyDescent="0.2">
      <c r="E202" s="623"/>
      <c r="F202" s="623"/>
      <c r="G202" s="623"/>
      <c r="H202" s="623"/>
      <c r="I202" s="623"/>
      <c r="J202" s="623"/>
      <c r="K202" s="623"/>
      <c r="L202" s="623"/>
      <c r="M202" s="623"/>
    </row>
    <row r="203" spans="5:13" x14ac:dyDescent="0.2">
      <c r="E203" s="623"/>
      <c r="F203" s="623"/>
      <c r="G203" s="623"/>
      <c r="H203" s="623"/>
      <c r="I203" s="623"/>
      <c r="J203" s="623"/>
      <c r="K203" s="623"/>
      <c r="L203" s="623"/>
      <c r="M203" s="623"/>
    </row>
    <row r="204" spans="5:13" x14ac:dyDescent="0.2">
      <c r="E204" s="623"/>
      <c r="F204" s="623"/>
      <c r="G204" s="623"/>
      <c r="H204" s="623"/>
      <c r="I204" s="623"/>
      <c r="J204" s="623"/>
      <c r="K204" s="623"/>
      <c r="L204" s="623"/>
      <c r="M204" s="623"/>
    </row>
    <row r="205" spans="5:13" ht="12.75" customHeight="1" x14ac:dyDescent="0.2">
      <c r="E205" s="623"/>
      <c r="F205" s="623"/>
      <c r="G205" s="623"/>
      <c r="H205" s="623"/>
      <c r="I205" s="623"/>
      <c r="J205" s="623"/>
      <c r="K205" s="623"/>
      <c r="L205" s="623"/>
      <c r="M205" s="623"/>
    </row>
    <row r="206" spans="5:13" x14ac:dyDescent="0.2">
      <c r="E206" s="623"/>
      <c r="F206" s="623"/>
      <c r="G206" s="623"/>
      <c r="H206" s="623"/>
      <c r="I206" s="623"/>
      <c r="J206" s="623"/>
      <c r="K206" s="623"/>
      <c r="L206" s="623"/>
      <c r="M206" s="623"/>
    </row>
    <row r="207" spans="5:13" x14ac:dyDescent="0.2">
      <c r="E207" s="623"/>
      <c r="F207" s="623"/>
      <c r="G207" s="623"/>
      <c r="H207" s="623"/>
      <c r="I207" s="623"/>
      <c r="J207" s="623"/>
      <c r="K207" s="623"/>
      <c r="L207" s="623"/>
      <c r="M207" s="623"/>
    </row>
    <row r="208" spans="5:13" x14ac:dyDescent="0.2">
      <c r="E208" s="623"/>
      <c r="F208" s="623"/>
      <c r="G208" s="623"/>
      <c r="H208" s="623"/>
      <c r="I208" s="623"/>
      <c r="J208" s="623"/>
      <c r="K208" s="623"/>
      <c r="L208" s="623"/>
      <c r="M208" s="623"/>
    </row>
    <row r="209" spans="5:13" x14ac:dyDescent="0.2">
      <c r="E209" s="623"/>
      <c r="F209" s="623"/>
      <c r="G209" s="623"/>
      <c r="H209" s="623"/>
      <c r="I209" s="623"/>
      <c r="J209" s="623"/>
      <c r="K209" s="623"/>
      <c r="L209" s="623"/>
      <c r="M209" s="623"/>
    </row>
    <row r="210" spans="5:13" x14ac:dyDescent="0.2">
      <c r="E210" s="623"/>
      <c r="F210" s="623"/>
      <c r="G210" s="623"/>
      <c r="H210" s="623"/>
      <c r="I210" s="623"/>
      <c r="J210" s="623"/>
      <c r="K210" s="623"/>
      <c r="L210" s="623"/>
      <c r="M210" s="623"/>
    </row>
    <row r="211" spans="5:13" x14ac:dyDescent="0.2">
      <c r="E211" s="623"/>
      <c r="F211" s="623"/>
      <c r="G211" s="623"/>
      <c r="H211" s="623"/>
      <c r="I211" s="623"/>
      <c r="J211" s="623"/>
      <c r="K211" s="623"/>
      <c r="L211" s="623"/>
      <c r="M211" s="623"/>
    </row>
    <row r="212" spans="5:13" x14ac:dyDescent="0.2">
      <c r="E212" s="623"/>
      <c r="F212" s="623"/>
      <c r="G212" s="623"/>
      <c r="H212" s="623"/>
      <c r="I212" s="623"/>
      <c r="J212" s="623"/>
      <c r="K212" s="623"/>
      <c r="L212" s="623"/>
      <c r="M212" s="623"/>
    </row>
    <row r="213" spans="5:13" x14ac:dyDescent="0.2">
      <c r="E213" s="623"/>
      <c r="F213" s="623"/>
      <c r="G213" s="623"/>
      <c r="H213" s="623"/>
      <c r="I213" s="623"/>
      <c r="J213" s="623"/>
      <c r="K213" s="623"/>
      <c r="L213" s="623"/>
      <c r="M213" s="623"/>
    </row>
    <row r="214" spans="5:13" x14ac:dyDescent="0.2">
      <c r="E214" s="623"/>
      <c r="F214" s="623"/>
      <c r="G214" s="623"/>
      <c r="H214" s="623"/>
      <c r="I214" s="623"/>
      <c r="J214" s="623"/>
      <c r="K214" s="623"/>
      <c r="L214" s="623"/>
      <c r="M214" s="623"/>
    </row>
    <row r="215" spans="5:13" x14ac:dyDescent="0.2">
      <c r="E215" s="623"/>
      <c r="F215" s="623"/>
      <c r="G215" s="623"/>
      <c r="H215" s="623"/>
      <c r="I215" s="623"/>
      <c r="J215" s="623"/>
      <c r="K215" s="623"/>
      <c r="L215" s="623"/>
      <c r="M215" s="623"/>
    </row>
    <row r="216" spans="5:13" x14ac:dyDescent="0.2">
      <c r="E216" s="623"/>
      <c r="F216" s="623"/>
      <c r="G216" s="623"/>
      <c r="H216" s="623"/>
      <c r="I216" s="623"/>
      <c r="J216" s="623"/>
      <c r="K216" s="623"/>
      <c r="L216" s="623"/>
      <c r="M216" s="623"/>
    </row>
    <row r="217" spans="5:13" x14ac:dyDescent="0.2">
      <c r="E217" s="623"/>
      <c r="F217" s="623"/>
      <c r="G217" s="623"/>
      <c r="H217" s="623"/>
      <c r="I217" s="623"/>
      <c r="J217" s="623"/>
      <c r="K217" s="623"/>
      <c r="L217" s="623"/>
      <c r="M217" s="623"/>
    </row>
    <row r="218" spans="5:13" x14ac:dyDescent="0.2">
      <c r="E218" s="623"/>
      <c r="F218" s="623"/>
      <c r="G218" s="623"/>
      <c r="H218" s="623"/>
      <c r="I218" s="623"/>
      <c r="J218" s="623"/>
      <c r="K218" s="623"/>
      <c r="L218" s="623"/>
      <c r="M218" s="623"/>
    </row>
    <row r="219" spans="5:13" x14ac:dyDescent="0.2">
      <c r="E219" s="623"/>
      <c r="F219" s="623"/>
      <c r="G219" s="623"/>
      <c r="H219" s="623"/>
      <c r="I219" s="623"/>
      <c r="J219" s="623"/>
      <c r="K219" s="623"/>
      <c r="L219" s="623"/>
      <c r="M219" s="623"/>
    </row>
    <row r="220" spans="5:13" x14ac:dyDescent="0.2">
      <c r="E220" s="623"/>
      <c r="F220" s="623"/>
      <c r="G220" s="623"/>
      <c r="H220" s="623"/>
      <c r="I220" s="623"/>
      <c r="J220" s="623"/>
      <c r="K220" s="623"/>
      <c r="L220" s="623"/>
      <c r="M220" s="623"/>
    </row>
    <row r="221" spans="5:13" x14ac:dyDescent="0.2">
      <c r="E221" s="623"/>
      <c r="F221" s="623"/>
      <c r="G221" s="623"/>
      <c r="H221" s="623"/>
      <c r="I221" s="623"/>
      <c r="J221" s="623"/>
      <c r="K221" s="623"/>
      <c r="L221" s="623"/>
      <c r="M221" s="623"/>
    </row>
    <row r="222" spans="5:13" x14ac:dyDescent="0.2">
      <c r="E222" s="623"/>
      <c r="F222" s="623"/>
      <c r="G222" s="623"/>
      <c r="H222" s="623"/>
      <c r="I222" s="623"/>
      <c r="J222" s="623"/>
      <c r="K222" s="623"/>
      <c r="L222" s="623"/>
      <c r="M222" s="623"/>
    </row>
    <row r="223" spans="5:13" x14ac:dyDescent="0.2">
      <c r="E223" s="623"/>
      <c r="F223" s="623"/>
      <c r="G223" s="623"/>
      <c r="H223" s="623"/>
      <c r="I223" s="623"/>
      <c r="J223" s="623"/>
      <c r="K223" s="623"/>
      <c r="L223" s="623"/>
      <c r="M223" s="623"/>
    </row>
    <row r="224" spans="5:13" x14ac:dyDescent="0.2">
      <c r="E224" s="623"/>
      <c r="F224" s="623"/>
      <c r="G224" s="623"/>
      <c r="H224" s="623"/>
      <c r="I224" s="623"/>
      <c r="J224" s="623"/>
      <c r="K224" s="623"/>
      <c r="L224" s="623"/>
      <c r="M224" s="623"/>
    </row>
    <row r="225" spans="5:13" x14ac:dyDescent="0.2">
      <c r="E225" s="623"/>
      <c r="F225" s="623"/>
      <c r="G225" s="623"/>
      <c r="H225" s="623"/>
      <c r="I225" s="623"/>
      <c r="J225" s="623"/>
      <c r="K225" s="623"/>
      <c r="L225" s="623"/>
      <c r="M225" s="623"/>
    </row>
    <row r="226" spans="5:13" x14ac:dyDescent="0.2">
      <c r="E226" s="623"/>
      <c r="F226" s="623"/>
      <c r="G226" s="623"/>
      <c r="H226" s="623"/>
      <c r="I226" s="623"/>
      <c r="J226" s="623"/>
      <c r="K226" s="623"/>
      <c r="L226" s="623"/>
      <c r="M226" s="623"/>
    </row>
    <row r="227" spans="5:13" x14ac:dyDescent="0.2">
      <c r="E227" s="623"/>
      <c r="F227" s="623"/>
      <c r="G227" s="623"/>
      <c r="H227" s="623"/>
      <c r="I227" s="623"/>
      <c r="J227" s="623"/>
      <c r="K227" s="623"/>
      <c r="L227" s="623"/>
      <c r="M227" s="623"/>
    </row>
    <row r="228" spans="5:13" x14ac:dyDescent="0.2">
      <c r="E228" s="623"/>
      <c r="F228" s="623"/>
      <c r="G228" s="623"/>
      <c r="H228" s="623"/>
      <c r="I228" s="623"/>
      <c r="J228" s="623"/>
      <c r="K228" s="623"/>
      <c r="L228" s="623"/>
      <c r="M228" s="623"/>
    </row>
    <row r="229" spans="5:13" x14ac:dyDescent="0.2">
      <c r="E229" s="623"/>
      <c r="F229" s="623"/>
      <c r="G229" s="623"/>
      <c r="H229" s="623"/>
      <c r="I229" s="623"/>
      <c r="J229" s="623"/>
      <c r="K229" s="623"/>
      <c r="L229" s="623"/>
      <c r="M229" s="623"/>
    </row>
    <row r="230" spans="5:13" ht="18" customHeight="1" x14ac:dyDescent="0.2">
      <c r="E230" s="623"/>
      <c r="F230" s="623"/>
      <c r="G230" s="623"/>
      <c r="H230" s="623"/>
      <c r="I230" s="623"/>
      <c r="J230" s="623"/>
      <c r="K230" s="623"/>
      <c r="L230" s="623"/>
      <c r="M230" s="623"/>
    </row>
    <row r="231" spans="5:13" ht="18" customHeight="1" x14ac:dyDescent="0.2">
      <c r="E231" s="623"/>
      <c r="F231" s="623"/>
      <c r="G231" s="623"/>
      <c r="H231" s="623"/>
      <c r="I231" s="623"/>
      <c r="J231" s="623"/>
      <c r="K231" s="623"/>
      <c r="L231" s="623"/>
      <c r="M231" s="623"/>
    </row>
    <row r="232" spans="5:13" ht="18" customHeight="1" x14ac:dyDescent="0.2">
      <c r="E232" s="623"/>
      <c r="F232" s="623"/>
      <c r="G232" s="623"/>
      <c r="H232" s="623"/>
      <c r="I232" s="623"/>
      <c r="J232" s="623"/>
      <c r="K232" s="623"/>
      <c r="L232" s="623"/>
      <c r="M232" s="623"/>
    </row>
    <row r="233" spans="5:13" ht="18" customHeight="1" x14ac:dyDescent="0.2">
      <c r="E233" s="623"/>
      <c r="F233" s="623"/>
      <c r="G233" s="623"/>
      <c r="H233" s="623"/>
      <c r="I233" s="623"/>
      <c r="J233" s="623"/>
      <c r="K233" s="623"/>
      <c r="L233" s="623"/>
      <c r="M233" s="623"/>
    </row>
    <row r="234" spans="5:13" ht="18" customHeight="1" x14ac:dyDescent="0.2">
      <c r="E234" s="623"/>
      <c r="F234" s="623"/>
      <c r="G234" s="623"/>
      <c r="H234" s="623"/>
      <c r="I234" s="623"/>
      <c r="J234" s="623"/>
      <c r="K234" s="623"/>
      <c r="L234" s="623"/>
      <c r="M234" s="623"/>
    </row>
    <row r="235" spans="5:13" ht="18" customHeight="1" x14ac:dyDescent="0.2">
      <c r="E235" s="623"/>
      <c r="F235" s="623"/>
      <c r="G235" s="623"/>
      <c r="H235" s="623"/>
      <c r="I235" s="623"/>
      <c r="J235" s="623"/>
      <c r="K235" s="623"/>
      <c r="L235" s="623"/>
      <c r="M235" s="623"/>
    </row>
    <row r="236" spans="5:13" ht="27.75" customHeight="1" x14ac:dyDescent="0.2">
      <c r="E236" s="623"/>
      <c r="F236" s="623"/>
      <c r="G236" s="623"/>
      <c r="H236" s="623"/>
      <c r="I236" s="623"/>
      <c r="J236" s="623"/>
      <c r="K236" s="623"/>
      <c r="L236" s="623"/>
      <c r="M236" s="623"/>
    </row>
    <row r="237" spans="5:13" ht="27.75" customHeight="1" x14ac:dyDescent="0.2">
      <c r="E237" s="623"/>
      <c r="F237" s="623"/>
      <c r="G237" s="623"/>
      <c r="H237" s="623"/>
      <c r="I237" s="623"/>
      <c r="J237" s="623"/>
      <c r="K237" s="623"/>
      <c r="L237" s="623"/>
      <c r="M237" s="623"/>
    </row>
    <row r="238" spans="5:13" ht="18" customHeight="1" x14ac:dyDescent="0.2"/>
    <row r="239" spans="5:13" ht="18" customHeight="1" x14ac:dyDescent="0.2"/>
    <row r="240" spans="5:13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24.75" customHeight="1" x14ac:dyDescent="0.2"/>
    <row r="254" ht="30.75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9" ht="12.75" customHeight="1" x14ac:dyDescent="0.2"/>
    <row r="271" ht="12.75" customHeight="1" x14ac:dyDescent="0.2"/>
    <row r="272" ht="12.75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300" ht="22.5" customHeight="1" x14ac:dyDescent="0.2"/>
    <row r="301" ht="22.5" customHeight="1" x14ac:dyDescent="0.2"/>
    <row r="302" ht="29.2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4.75" customHeight="1" x14ac:dyDescent="0.2"/>
    <row r="319" ht="26.2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3" ht="12.75" customHeight="1" x14ac:dyDescent="0.2"/>
    <row r="341" ht="12.75" customHeight="1" x14ac:dyDescent="0.2"/>
    <row r="359" ht="18" customHeight="1" x14ac:dyDescent="0.2"/>
    <row r="360" ht="18.75" customHeight="1" x14ac:dyDescent="0.2"/>
    <row r="361" ht="19.5" customHeight="1" x14ac:dyDescent="0.2"/>
    <row r="362" ht="18.75" customHeight="1" x14ac:dyDescent="0.2"/>
    <row r="364" ht="18.75" customHeight="1" x14ac:dyDescent="0.2"/>
    <row r="365" ht="17.25" customHeight="1" x14ac:dyDescent="0.2"/>
    <row r="366" ht="30.75" customHeight="1" x14ac:dyDescent="0.2"/>
    <row r="367" ht="17.25" customHeight="1" x14ac:dyDescent="0.2"/>
    <row r="368" ht="19.5" customHeight="1" x14ac:dyDescent="0.2"/>
    <row r="369" ht="20.25" customHeight="1" x14ac:dyDescent="0.2"/>
    <row r="370" ht="19.5" customHeight="1" x14ac:dyDescent="0.2"/>
    <row r="371" ht="18.75" customHeight="1" x14ac:dyDescent="0.2"/>
    <row r="372" ht="19.5" customHeight="1" x14ac:dyDescent="0.2"/>
    <row r="373" ht="18" customHeight="1" x14ac:dyDescent="0.2"/>
    <row r="374" ht="19.5" customHeight="1" x14ac:dyDescent="0.2"/>
    <row r="375" ht="19.5" customHeight="1" x14ac:dyDescent="0.2"/>
    <row r="376" ht="19.5" customHeight="1" x14ac:dyDescent="0.2"/>
    <row r="377" ht="19.5" customHeight="1" x14ac:dyDescent="0.2"/>
    <row r="378" ht="21" customHeight="1" x14ac:dyDescent="0.2"/>
    <row r="379" ht="19.5" customHeight="1" x14ac:dyDescent="0.2"/>
    <row r="380" ht="21" customHeight="1" x14ac:dyDescent="0.2"/>
    <row r="381" ht="21" customHeight="1" x14ac:dyDescent="0.2"/>
    <row r="382" ht="32.25" customHeight="1" x14ac:dyDescent="0.2"/>
    <row r="385" ht="19.5" customHeight="1" x14ac:dyDescent="0.2"/>
    <row r="386" ht="19.5" customHeight="1" x14ac:dyDescent="0.2"/>
    <row r="387" ht="19.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405" ht="12.75" customHeight="1" x14ac:dyDescent="0.2"/>
    <row r="492" ht="21" customHeight="1" x14ac:dyDescent="0.2"/>
    <row r="513" spans="6:8" x14ac:dyDescent="0.2">
      <c r="H513" s="551"/>
    </row>
    <row r="514" spans="6:8" x14ac:dyDescent="0.2">
      <c r="H514" s="551"/>
    </row>
    <row r="515" spans="6:8" x14ac:dyDescent="0.2">
      <c r="H515" s="551"/>
    </row>
    <row r="516" spans="6:8" x14ac:dyDescent="0.2">
      <c r="H516" s="551"/>
    </row>
    <row r="517" spans="6:8" x14ac:dyDescent="0.2">
      <c r="H517" s="551"/>
    </row>
    <row r="518" spans="6:8" x14ac:dyDescent="0.2">
      <c r="H518" s="551"/>
    </row>
    <row r="523" spans="6:8" x14ac:dyDescent="0.2">
      <c r="F523" s="546" t="e">
        <f>#REF!</f>
        <v>#REF!</v>
      </c>
      <c r="H523" s="655" t="s">
        <v>98</v>
      </c>
    </row>
    <row r="524" spans="6:8" x14ac:dyDescent="0.2">
      <c r="H524" s="656" t="s">
        <v>134</v>
      </c>
    </row>
    <row r="525" spans="6:8" x14ac:dyDescent="0.2">
      <c r="H525" s="656" t="s">
        <v>135</v>
      </c>
    </row>
    <row r="526" spans="6:8" x14ac:dyDescent="0.2">
      <c r="H526" s="656" t="s">
        <v>136</v>
      </c>
    </row>
    <row r="527" spans="6:8" x14ac:dyDescent="0.2">
      <c r="H527" s="656" t="s">
        <v>137</v>
      </c>
    </row>
    <row r="528" spans="6:8" x14ac:dyDescent="0.2">
      <c r="H528" s="656" t="s">
        <v>138</v>
      </c>
    </row>
    <row r="529" spans="5:8" x14ac:dyDescent="0.2">
      <c r="H529" s="656" t="s">
        <v>139</v>
      </c>
    </row>
    <row r="530" spans="5:8" x14ac:dyDescent="0.2">
      <c r="H530" s="656" t="s">
        <v>140</v>
      </c>
    </row>
    <row r="531" spans="5:8" x14ac:dyDescent="0.2">
      <c r="H531" s="656" t="s">
        <v>141</v>
      </c>
    </row>
    <row r="534" spans="5:8" x14ac:dyDescent="0.2">
      <c r="E534" s="619"/>
    </row>
    <row r="675" spans="15:24" ht="12.75" customHeight="1" x14ac:dyDescent="0.2">
      <c r="P675" s="657"/>
      <c r="Q675" s="658"/>
      <c r="R675" s="658"/>
      <c r="S675" s="659"/>
      <c r="T675" s="659"/>
      <c r="U675" s="659"/>
      <c r="V675" s="658"/>
      <c r="W675" s="659"/>
      <c r="X675" s="659"/>
    </row>
    <row r="678" spans="15:24" x14ac:dyDescent="0.2">
      <c r="Q678" s="657"/>
      <c r="R678" s="657"/>
      <c r="S678" s="657"/>
      <c r="T678" s="657"/>
      <c r="U678" s="657"/>
      <c r="V678" s="657"/>
      <c r="W678" s="657"/>
      <c r="X678" s="657"/>
    </row>
    <row r="679" spans="15:24" x14ac:dyDescent="0.2">
      <c r="O679" s="551"/>
      <c r="P679" s="618"/>
      <c r="Q679" s="657"/>
      <c r="R679" s="660"/>
      <c r="S679" s="661"/>
      <c r="T679" s="662"/>
      <c r="U679" s="660"/>
      <c r="V679" s="662"/>
      <c r="W679" s="662"/>
      <c r="X679" s="662"/>
    </row>
    <row r="680" spans="15:24" x14ac:dyDescent="0.2">
      <c r="O680" s="551"/>
      <c r="P680" s="598"/>
      <c r="Q680" s="657"/>
      <c r="R680" s="657"/>
      <c r="S680" s="657"/>
      <c r="T680" s="657"/>
      <c r="U680" s="657"/>
      <c r="V680" s="663"/>
      <c r="W680" s="663"/>
      <c r="X680" s="663"/>
    </row>
    <row r="681" spans="15:24" x14ac:dyDescent="0.2">
      <c r="O681" s="551"/>
      <c r="Q681" s="657"/>
      <c r="R681" s="657"/>
      <c r="S681" s="657" t="s">
        <v>142</v>
      </c>
      <c r="T681" s="551"/>
      <c r="U681" s="657"/>
      <c r="V681" s="663"/>
      <c r="W681" s="663"/>
      <c r="X681" s="663"/>
    </row>
    <row r="682" spans="15:24" x14ac:dyDescent="0.2">
      <c r="O682" s="551"/>
      <c r="P682" s="664"/>
      <c r="Q682" s="618"/>
      <c r="R682" s="657"/>
      <c r="S682" s="657"/>
      <c r="T682" s="657"/>
      <c r="U682" s="657"/>
      <c r="V682" s="657"/>
      <c r="W682" s="657"/>
      <c r="X682" s="657"/>
    </row>
    <row r="683" spans="15:24" x14ac:dyDescent="0.2">
      <c r="Q683" s="598"/>
      <c r="R683" s="598"/>
      <c r="S683" s="598"/>
      <c r="T683" s="598"/>
      <c r="U683" s="598"/>
      <c r="W683" s="598"/>
      <c r="X683" s="598"/>
    </row>
    <row r="684" spans="15:24" x14ac:dyDescent="0.2">
      <c r="Q684" s="619"/>
      <c r="R684" s="598"/>
      <c r="S684" s="598"/>
      <c r="T684" s="598"/>
      <c r="U684" s="598"/>
      <c r="W684" s="598"/>
      <c r="X684" s="598"/>
    </row>
    <row r="685" spans="15:24" x14ac:dyDescent="0.2">
      <c r="R685" s="598"/>
      <c r="S685" s="598"/>
      <c r="T685" s="598"/>
      <c r="U685" s="657"/>
      <c r="V685" s="657"/>
      <c r="W685" s="598"/>
      <c r="X685" s="598"/>
    </row>
    <row r="686" spans="15:24" x14ac:dyDescent="0.2">
      <c r="Q686" s="619" t="s">
        <v>124</v>
      </c>
      <c r="R686" s="598"/>
      <c r="S686" s="598"/>
      <c r="T686" s="598"/>
      <c r="U686" s="598"/>
      <c r="W686" s="598"/>
      <c r="X686" s="598"/>
    </row>
    <row r="694" spans="17:18" x14ac:dyDescent="0.2">
      <c r="Q694" s="546" t="e">
        <f>SUM(#REF!)</f>
        <v>#REF!</v>
      </c>
      <c r="R694" s="535" t="s">
        <v>143</v>
      </c>
    </row>
    <row r="699" spans="17:18" x14ac:dyDescent="0.2">
      <c r="Q699" s="665"/>
    </row>
    <row r="706" spans="17:17" x14ac:dyDescent="0.2">
      <c r="Q706" s="665" t="e">
        <f>#REF!+#REF!</f>
        <v>#REF!</v>
      </c>
    </row>
    <row r="707" spans="17:17" x14ac:dyDescent="0.2">
      <c r="Q707" s="665" t="e">
        <f>#REF!+#REF!</f>
        <v>#REF!</v>
      </c>
    </row>
    <row r="708" spans="17:17" x14ac:dyDescent="0.2">
      <c r="Q708" s="665" t="e">
        <f>#REF!+#REF!</f>
        <v>#REF!</v>
      </c>
    </row>
    <row r="709" spans="17:17" x14ac:dyDescent="0.2">
      <c r="Q709" s="665" t="e">
        <f>#REF!+#REF!</f>
        <v>#REF!</v>
      </c>
    </row>
    <row r="710" spans="17:17" x14ac:dyDescent="0.2">
      <c r="Q710" s="665" t="e">
        <f>#REF!+#REF!</f>
        <v>#REF!</v>
      </c>
    </row>
    <row r="711" spans="17:17" x14ac:dyDescent="0.2">
      <c r="Q711" s="665" t="e">
        <f>#REF!+#REF!</f>
        <v>#REF!</v>
      </c>
    </row>
    <row r="716" spans="17:17" x14ac:dyDescent="0.2">
      <c r="Q716" s="546" t="e">
        <f>#REF!+#REF!</f>
        <v>#REF!</v>
      </c>
    </row>
    <row r="733" spans="15:15" x14ac:dyDescent="0.2">
      <c r="O733" s="619"/>
    </row>
    <row r="743" spans="15:15" x14ac:dyDescent="0.2">
      <c r="O743" s="551"/>
    </row>
    <row r="744" spans="15:15" x14ac:dyDescent="0.2">
      <c r="O744" s="551"/>
    </row>
    <row r="745" spans="15:15" x14ac:dyDescent="0.2">
      <c r="O745" s="551"/>
    </row>
    <row r="746" spans="15:15" x14ac:dyDescent="0.2">
      <c r="O746" s="551"/>
    </row>
  </sheetData>
  <mergeCells count="33">
    <mergeCell ref="E3:L3"/>
    <mergeCell ref="E4:L4"/>
    <mergeCell ref="E5:L5"/>
    <mergeCell ref="J72:L72"/>
    <mergeCell ref="E73:F73"/>
    <mergeCell ref="G73:I73"/>
    <mergeCell ref="J73:L73"/>
    <mergeCell ref="M73:N73"/>
    <mergeCell ref="E76:F76"/>
    <mergeCell ref="G76:I76"/>
    <mergeCell ref="J76:L76"/>
    <mergeCell ref="E77:F77"/>
    <mergeCell ref="G77:I77"/>
    <mergeCell ref="J77:L77"/>
    <mergeCell ref="M77:N77"/>
    <mergeCell ref="J143:L143"/>
    <mergeCell ref="J78:L78"/>
    <mergeCell ref="M78:N78"/>
    <mergeCell ref="G80:H80"/>
    <mergeCell ref="I80:K80"/>
    <mergeCell ref="M80:N80"/>
    <mergeCell ref="E92:L92"/>
    <mergeCell ref="E93:L93"/>
    <mergeCell ref="E94:L94"/>
    <mergeCell ref="J138:L138"/>
    <mergeCell ref="G139:I139"/>
    <mergeCell ref="J139:L139"/>
    <mergeCell ref="J144:L144"/>
    <mergeCell ref="J145:L145"/>
    <mergeCell ref="G146:H146"/>
    <mergeCell ref="I146:K146"/>
    <mergeCell ref="G147:H147"/>
    <mergeCell ref="I147:K147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  <rowBreaks count="1" manualBreakCount="1">
    <brk id="42" min="3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X749"/>
  <sheetViews>
    <sheetView view="pageBreakPreview" topLeftCell="D1" zoomScaleSheetLayoutView="100" workbookViewId="0">
      <pane xSplit="2" ySplit="16" topLeftCell="F71" activePane="bottomRight" state="frozen"/>
      <selection activeCell="D1" sqref="D1"/>
      <selection pane="topRight" activeCell="F1" sqref="F1"/>
      <selection pane="bottomLeft" activeCell="D15" sqref="D15"/>
      <selection pane="bottomRight" activeCell="J79" sqref="J79:L80"/>
    </sheetView>
  </sheetViews>
  <sheetFormatPr defaultColWidth="9.140625" defaultRowHeight="12.75" x14ac:dyDescent="0.2"/>
  <cols>
    <col min="1" max="1" width="1.85546875" style="310" hidden="1" customWidth="1"/>
    <col min="2" max="2" width="1.5703125" style="310" hidden="1" customWidth="1"/>
    <col min="3" max="4" width="5" style="310" hidden="1" customWidth="1"/>
    <col min="5" max="5" width="14.7109375" style="310" customWidth="1"/>
    <col min="6" max="6" width="68.28515625" style="310" customWidth="1"/>
    <col min="7" max="7" width="21.140625" style="310" customWidth="1"/>
    <col min="8" max="8" width="21" style="310" customWidth="1"/>
    <col min="9" max="9" width="21.140625" style="310" customWidth="1"/>
    <col min="10" max="10" width="20.140625" style="310" bestFit="1" customWidth="1"/>
    <col min="11" max="11" width="21" style="310" bestFit="1" customWidth="1"/>
    <col min="12" max="12" width="12.140625" style="310" customWidth="1"/>
    <col min="13" max="13" width="17.7109375" style="310" customWidth="1"/>
    <col min="14" max="14" width="20.7109375" style="310" bestFit="1" customWidth="1"/>
    <col min="15" max="15" width="15" style="310" bestFit="1" customWidth="1"/>
    <col min="16" max="16" width="12.5703125" style="310" bestFit="1" customWidth="1"/>
    <col min="17" max="17" width="20.42578125" style="310" customWidth="1"/>
    <col min="18" max="19" width="9.140625" style="310"/>
    <col min="20" max="20" width="30.7109375" style="310" customWidth="1"/>
    <col min="21" max="16384" width="9.140625" style="310"/>
  </cols>
  <sheetData>
    <row r="2" spans="5:16" x14ac:dyDescent="0.2">
      <c r="P2" s="403" t="s">
        <v>276</v>
      </c>
    </row>
    <row r="3" spans="5:16" ht="15" x14ac:dyDescent="0.2">
      <c r="E3" s="870" t="s">
        <v>222</v>
      </c>
      <c r="F3" s="870"/>
      <c r="G3" s="870"/>
      <c r="H3" s="870"/>
      <c r="I3" s="870"/>
      <c r="J3" s="870"/>
      <c r="K3" s="870"/>
      <c r="L3" s="870"/>
      <c r="M3" s="330"/>
      <c r="N3" s="330"/>
    </row>
    <row r="4" spans="5:16" ht="15" x14ac:dyDescent="0.2">
      <c r="E4" s="870" t="s">
        <v>299</v>
      </c>
      <c r="F4" s="870"/>
      <c r="G4" s="870"/>
      <c r="H4" s="870"/>
      <c r="I4" s="870"/>
      <c r="J4" s="870"/>
      <c r="K4" s="870"/>
      <c r="L4" s="870"/>
      <c r="M4" s="330"/>
      <c r="N4" s="330"/>
    </row>
    <row r="5" spans="5:16" ht="14.25" x14ac:dyDescent="0.2">
      <c r="E5" s="871" t="s">
        <v>287</v>
      </c>
      <c r="F5" s="871"/>
      <c r="G5" s="871"/>
      <c r="H5" s="871"/>
      <c r="I5" s="871"/>
      <c r="J5" s="871"/>
      <c r="K5" s="871"/>
      <c r="L5" s="871"/>
      <c r="M5" s="330"/>
      <c r="N5" s="330"/>
    </row>
    <row r="6" spans="5:16" x14ac:dyDescent="0.2">
      <c r="E6" s="872" t="s">
        <v>302</v>
      </c>
      <c r="F6" s="872"/>
      <c r="G6" s="872"/>
      <c r="H6" s="872"/>
      <c r="I6" s="872"/>
      <c r="J6" s="872"/>
      <c r="K6" s="872"/>
      <c r="L6" s="872"/>
      <c r="M6" s="330"/>
      <c r="N6" s="330"/>
    </row>
    <row r="7" spans="5:16" ht="13.5" thickBot="1" x14ac:dyDescent="0.25"/>
    <row r="8" spans="5:16" ht="24" customHeight="1" x14ac:dyDescent="0.2">
      <c r="E8" s="873" t="s">
        <v>146</v>
      </c>
      <c r="F8" s="875" t="s">
        <v>0</v>
      </c>
      <c r="G8" s="877" t="s">
        <v>294</v>
      </c>
      <c r="H8" s="879" t="s">
        <v>292</v>
      </c>
      <c r="I8" s="880"/>
      <c r="J8" s="875"/>
      <c r="K8" s="881" t="s">
        <v>286</v>
      </c>
      <c r="L8" s="882"/>
    </row>
    <row r="9" spans="5:16" ht="20.25" customHeight="1" x14ac:dyDescent="0.2">
      <c r="E9" s="874"/>
      <c r="F9" s="876"/>
      <c r="G9" s="878"/>
      <c r="H9" s="515" t="s">
        <v>289</v>
      </c>
      <c r="I9" s="515" t="s">
        <v>290</v>
      </c>
      <c r="J9" s="515" t="s">
        <v>291</v>
      </c>
      <c r="K9" s="515" t="s">
        <v>293</v>
      </c>
      <c r="L9" s="515" t="s">
        <v>295</v>
      </c>
    </row>
    <row r="10" spans="5:16" ht="17.25" customHeight="1" x14ac:dyDescent="0.2">
      <c r="E10" s="516">
        <v>1</v>
      </c>
      <c r="F10" s="516">
        <v>2</v>
      </c>
      <c r="G10" s="516">
        <v>3</v>
      </c>
      <c r="H10" s="516">
        <v>4</v>
      </c>
      <c r="I10" s="516">
        <v>5</v>
      </c>
      <c r="J10" s="516">
        <v>6</v>
      </c>
      <c r="K10" s="516" t="s">
        <v>296</v>
      </c>
      <c r="L10" s="516" t="s">
        <v>297</v>
      </c>
    </row>
    <row r="11" spans="5:16" ht="18.75" customHeight="1" x14ac:dyDescent="0.2">
      <c r="E11" s="514" t="s">
        <v>158</v>
      </c>
      <c r="F11" s="513" t="s">
        <v>45</v>
      </c>
      <c r="G11" s="471">
        <f>G12+G13+G14</f>
        <v>75158838000</v>
      </c>
      <c r="H11" s="471">
        <f>H12+H14+H13</f>
        <v>7402391963</v>
      </c>
      <c r="I11" s="471">
        <f>I12+I14+I13</f>
        <v>2196987753</v>
      </c>
      <c r="J11" s="471">
        <f>J12+J14+J13</f>
        <v>9599379716</v>
      </c>
      <c r="K11" s="512">
        <f>J11-G11</f>
        <v>-65559458284</v>
      </c>
      <c r="L11" s="503">
        <f>J11/G11*100</f>
        <v>12.772123640336217</v>
      </c>
      <c r="N11" s="327"/>
    </row>
    <row r="12" spans="5:16" ht="18.75" customHeight="1" x14ac:dyDescent="0.2">
      <c r="E12" s="392" t="s">
        <v>168</v>
      </c>
      <c r="F12" s="397" t="s">
        <v>26</v>
      </c>
      <c r="G12" s="472">
        <f>$G$16</f>
        <v>74320354000</v>
      </c>
      <c r="H12" s="472">
        <f>H16</f>
        <v>7306683328</v>
      </c>
      <c r="I12" s="472">
        <f t="shared" ref="I12" si="0">I16</f>
        <v>2182998109</v>
      </c>
      <c r="J12" s="472">
        <f>J16</f>
        <v>9489681437</v>
      </c>
      <c r="K12" s="512">
        <f>J12-G12</f>
        <v>-64830672563</v>
      </c>
      <c r="L12" s="504">
        <f>J12/G12*100</f>
        <v>12.768617109923886</v>
      </c>
      <c r="M12"/>
      <c r="N12" s="421"/>
    </row>
    <row r="13" spans="5:16" ht="18.75" customHeight="1" x14ac:dyDescent="0.2">
      <c r="E13" s="392" t="s">
        <v>169</v>
      </c>
      <c r="F13" s="397" t="s">
        <v>27</v>
      </c>
      <c r="G13" s="472">
        <f>$G$63</f>
        <v>538484000</v>
      </c>
      <c r="H13" s="472">
        <f>H63</f>
        <v>0</v>
      </c>
      <c r="I13" s="472">
        <f t="shared" ref="I13:J13" si="1">I63</f>
        <v>0</v>
      </c>
      <c r="J13" s="472">
        <f t="shared" si="1"/>
        <v>0</v>
      </c>
      <c r="K13" s="512">
        <f>J13-G13</f>
        <v>-538484000</v>
      </c>
      <c r="L13" s="504">
        <f>J13/G13*100</f>
        <v>0</v>
      </c>
      <c r="N13" s="327"/>
    </row>
    <row r="14" spans="5:16" ht="18.75" customHeight="1" x14ac:dyDescent="0.2">
      <c r="E14" s="392" t="str">
        <f>E67</f>
        <v>4.1.04</v>
      </c>
      <c r="F14" s="397" t="s">
        <v>129</v>
      </c>
      <c r="G14" s="472">
        <f>G67</f>
        <v>300000000</v>
      </c>
      <c r="H14" s="472">
        <f>H67</f>
        <v>95708635</v>
      </c>
      <c r="I14" s="472">
        <f t="shared" ref="I14" si="2">I67</f>
        <v>13989644</v>
      </c>
      <c r="J14" s="472">
        <f>J67</f>
        <v>109698279</v>
      </c>
      <c r="K14" s="512">
        <f>J14-G14</f>
        <v>-190301721</v>
      </c>
      <c r="L14" s="504">
        <f>J14/G14*100</f>
        <v>36.566093000000002</v>
      </c>
    </row>
    <row r="15" spans="5:16" ht="5.0999999999999996" customHeight="1" x14ac:dyDescent="0.2">
      <c r="E15" s="517"/>
      <c r="F15" s="518"/>
      <c r="G15" s="519"/>
      <c r="H15" s="519"/>
      <c r="I15" s="519"/>
      <c r="J15" s="519"/>
      <c r="K15" s="519"/>
      <c r="L15" s="520"/>
    </row>
    <row r="16" spans="5:16" ht="18.75" customHeight="1" x14ac:dyDescent="0.2">
      <c r="E16" s="521" t="str">
        <f>E12</f>
        <v>4.1.01</v>
      </c>
      <c r="F16" s="522" t="str">
        <f>F12</f>
        <v>PENDAPATAN PAJAK DAERAH</v>
      </c>
      <c r="G16" s="523">
        <f>G17+G27+G38+G44+G47+G48+G51+G54+G55+G58+G61</f>
        <v>74320354000</v>
      </c>
      <c r="H16" s="523">
        <f>H17+H27+H38+H44+H47+H48+H51+H54+H55+H58+H61</f>
        <v>7306683328</v>
      </c>
      <c r="I16" s="523">
        <f>I17+I27+I38+I44+I47+I48+I51+I54+I55+I58+I61</f>
        <v>2182998109</v>
      </c>
      <c r="J16" s="523">
        <f t="shared" ref="J16" si="3">J17+J27+J38+J44+J47+J48+J51+J54+J55+J58+J61</f>
        <v>9489681437</v>
      </c>
      <c r="K16" s="523">
        <f>J16-G16</f>
        <v>-64830672563</v>
      </c>
      <c r="L16" s="524">
        <f>J16/G16*100</f>
        <v>12.768617109923886</v>
      </c>
      <c r="M16" s="469">
        <f>H17+H27+H38+H44+H47+H48+H51+H54+H55</f>
        <v>5649831327</v>
      </c>
    </row>
    <row r="17" spans="5:16" ht="18.75" customHeight="1" x14ac:dyDescent="0.2">
      <c r="E17" s="373" t="s">
        <v>170</v>
      </c>
      <c r="F17" s="351" t="s">
        <v>157</v>
      </c>
      <c r="G17" s="473">
        <f>G18+G21+G24</f>
        <v>2463180809</v>
      </c>
      <c r="H17" s="473">
        <f>H18+H21+H24</f>
        <v>315856132</v>
      </c>
      <c r="I17" s="473">
        <f>I18+I21+I24</f>
        <v>23623698</v>
      </c>
      <c r="J17" s="473">
        <f t="shared" ref="J17" si="4">J18+J21+J24</f>
        <v>339479830</v>
      </c>
      <c r="K17" s="473">
        <f>J17-G17</f>
        <v>-2123700979</v>
      </c>
      <c r="L17" s="505">
        <f>J17/G17*100</f>
        <v>13.782172577815013</v>
      </c>
    </row>
    <row r="18" spans="5:16" ht="18.75" customHeight="1" x14ac:dyDescent="0.2">
      <c r="E18" s="372" t="s">
        <v>171</v>
      </c>
      <c r="F18" s="335" t="s">
        <v>175</v>
      </c>
      <c r="G18" s="474">
        <v>2001580809</v>
      </c>
      <c r="H18" s="474">
        <f>H19+H20</f>
        <v>253229246</v>
      </c>
      <c r="I18" s="474">
        <f>I19+I20</f>
        <v>9163698</v>
      </c>
      <c r="J18" s="474">
        <f t="shared" ref="J18" si="5">J19+J20</f>
        <v>262392944</v>
      </c>
      <c r="K18" s="474"/>
      <c r="L18" s="506">
        <f>J18/G18*100</f>
        <v>13.109285561700245</v>
      </c>
      <c r="M18" s="470"/>
    </row>
    <row r="19" spans="5:16" ht="18.75" customHeight="1" x14ac:dyDescent="0.2">
      <c r="E19" s="372"/>
      <c r="F19" s="341" t="s">
        <v>149</v>
      </c>
      <c r="G19" s="475"/>
      <c r="H19" s="474">
        <f>'LRA-MAR'!J19</f>
        <v>253229246</v>
      </c>
      <c r="I19" s="474">
        <f>'REKON-APR '!H16</f>
        <v>9163698</v>
      </c>
      <c r="J19" s="474">
        <f>H19+I19</f>
        <v>262392944</v>
      </c>
      <c r="K19" s="474"/>
      <c r="L19" s="507"/>
      <c r="M19" s="327"/>
      <c r="N19" s="327"/>
    </row>
    <row r="20" spans="5:16" ht="18.75" customHeight="1" x14ac:dyDescent="0.2">
      <c r="E20" s="372"/>
      <c r="F20" s="341" t="s">
        <v>147</v>
      </c>
      <c r="G20" s="475"/>
      <c r="H20" s="474">
        <f>'LRA-MAR'!J20</f>
        <v>0</v>
      </c>
      <c r="I20" s="474">
        <f>'REKON-APR '!H17</f>
        <v>0</v>
      </c>
      <c r="J20" s="474">
        <f>H20+I20</f>
        <v>0</v>
      </c>
      <c r="K20" s="474"/>
      <c r="L20" s="507"/>
      <c r="M20" s="469"/>
    </row>
    <row r="21" spans="5:16" ht="21.75" customHeight="1" x14ac:dyDescent="0.2">
      <c r="E21" s="372" t="s">
        <v>173</v>
      </c>
      <c r="F21" s="336" t="s">
        <v>172</v>
      </c>
      <c r="G21" s="474">
        <v>350000000</v>
      </c>
      <c r="H21" s="474">
        <f>H22+H23</f>
        <v>49239386</v>
      </c>
      <c r="I21" s="474">
        <f>I22+I23</f>
        <v>11210000</v>
      </c>
      <c r="J21" s="474">
        <f>J22+J23</f>
        <v>60449386</v>
      </c>
      <c r="K21" s="474"/>
      <c r="L21" s="506">
        <f>J21/G21*100</f>
        <v>17.271253142857145</v>
      </c>
      <c r="M21" s="327"/>
      <c r="N21" s="327"/>
    </row>
    <row r="22" spans="5:16" ht="36.75" customHeight="1" x14ac:dyDescent="0.2">
      <c r="E22" s="372"/>
      <c r="F22" s="339" t="s">
        <v>150</v>
      </c>
      <c r="G22" s="474"/>
      <c r="H22" s="474">
        <f>'LRA-MAR'!J22</f>
        <v>45383590</v>
      </c>
      <c r="I22" s="474">
        <f>'REKON-APR '!H19</f>
        <v>11210000</v>
      </c>
      <c r="J22" s="474">
        <f>H22+I22</f>
        <v>56593590</v>
      </c>
      <c r="K22" s="474"/>
      <c r="L22" s="506"/>
      <c r="M22" s="404"/>
    </row>
    <row r="23" spans="5:16" ht="34.5" customHeight="1" x14ac:dyDescent="0.2">
      <c r="E23" s="372"/>
      <c r="F23" s="339" t="s">
        <v>148</v>
      </c>
      <c r="G23" s="475"/>
      <c r="H23" s="474">
        <f>'LRA-MAR'!J23</f>
        <v>3855796</v>
      </c>
      <c r="I23" s="474">
        <f>'REKON-APR '!H20</f>
        <v>0</v>
      </c>
      <c r="J23" s="474">
        <f>H23+I23</f>
        <v>3855796</v>
      </c>
      <c r="K23" s="474"/>
      <c r="L23" s="506"/>
      <c r="M23" s="327"/>
    </row>
    <row r="24" spans="5:16" ht="18.75" customHeight="1" x14ac:dyDescent="0.2">
      <c r="E24" s="372" t="s">
        <v>174</v>
      </c>
      <c r="F24" s="335" t="s">
        <v>176</v>
      </c>
      <c r="G24" s="474">
        <v>111600000</v>
      </c>
      <c r="H24" s="474">
        <f>H25+H26</f>
        <v>13387500</v>
      </c>
      <c r="I24" s="474">
        <f>I25+I26</f>
        <v>3250000</v>
      </c>
      <c r="J24" s="474">
        <f t="shared" ref="J24" si="6">J25+J26</f>
        <v>16637500</v>
      </c>
      <c r="K24" s="474"/>
      <c r="L24" s="506">
        <f>J24/G24*100</f>
        <v>14.908154121863799</v>
      </c>
      <c r="M24" s="327"/>
    </row>
    <row r="25" spans="5:16" ht="18.75" customHeight="1" x14ac:dyDescent="0.2">
      <c r="E25" s="372"/>
      <c r="F25" s="341" t="s">
        <v>151</v>
      </c>
      <c r="G25" s="474"/>
      <c r="H25" s="474">
        <f>'LRA-MAR'!J25</f>
        <v>12537500</v>
      </c>
      <c r="I25" s="474">
        <f>'REKON-APR '!H22</f>
        <v>3250000</v>
      </c>
      <c r="J25" s="474">
        <f>H25+I25</f>
        <v>15787500</v>
      </c>
      <c r="K25" s="474"/>
      <c r="L25" s="506"/>
      <c r="M25" s="404"/>
    </row>
    <row r="26" spans="5:16" ht="18.75" customHeight="1" x14ac:dyDescent="0.2">
      <c r="E26" s="372"/>
      <c r="F26" s="341" t="str">
        <f xml:space="preserve"> "Penerimaan Piutang " &amp;F24</f>
        <v>Penerimaan Piutang Pajak Wisma Pariwisata</v>
      </c>
      <c r="G26" s="475"/>
      <c r="H26" s="474">
        <f>'LRA-MAR'!J26</f>
        <v>850000</v>
      </c>
      <c r="I26" s="474">
        <f>'REKON-APR '!H23</f>
        <v>0</v>
      </c>
      <c r="J26" s="474">
        <f>H26+I26</f>
        <v>850000</v>
      </c>
      <c r="K26" s="474"/>
      <c r="L26" s="506"/>
      <c r="M26" s="469"/>
    </row>
    <row r="27" spans="5:16" ht="18.75" customHeight="1" x14ac:dyDescent="0.2">
      <c r="E27" s="373" t="s">
        <v>177</v>
      </c>
      <c r="F27" s="427" t="s">
        <v>159</v>
      </c>
      <c r="G27" s="476">
        <v>3637447807</v>
      </c>
      <c r="H27" s="473">
        <f>H28+H31+H34+H37</f>
        <v>590529433</v>
      </c>
      <c r="I27" s="473">
        <f>I28+I31+I34+I37</f>
        <v>223351198</v>
      </c>
      <c r="J27" s="473">
        <f t="shared" ref="J27" si="7">J28+J31+J34+J37</f>
        <v>813880631</v>
      </c>
      <c r="K27" s="473">
        <f>J27-G27</f>
        <v>-2823567176</v>
      </c>
      <c r="L27" s="505">
        <f>J27/G27*100</f>
        <v>22.375046301248549</v>
      </c>
      <c r="N27" s="404"/>
    </row>
    <row r="28" spans="5:16" ht="18.75" customHeight="1" x14ac:dyDescent="0.2">
      <c r="E28" s="372" t="s">
        <v>178</v>
      </c>
      <c r="F28" s="335" t="s">
        <v>179</v>
      </c>
      <c r="G28" s="477"/>
      <c r="H28" s="474">
        <f>H29+H30</f>
        <v>304626344</v>
      </c>
      <c r="I28" s="474">
        <f>I29+I30</f>
        <v>143776498</v>
      </c>
      <c r="J28" s="474">
        <f t="shared" ref="J28" si="8">J29+J30</f>
        <v>448402842</v>
      </c>
      <c r="K28" s="474"/>
      <c r="L28" s="506"/>
      <c r="M28" s="327"/>
      <c r="N28" s="404"/>
      <c r="P28"/>
    </row>
    <row r="29" spans="5:16" ht="18.75" customHeight="1" x14ac:dyDescent="0.2">
      <c r="E29" s="372"/>
      <c r="F29" s="341" t="s">
        <v>180</v>
      </c>
      <c r="G29" s="474"/>
      <c r="H29" s="474">
        <f>'LRA-MAR'!J29</f>
        <v>254480555</v>
      </c>
      <c r="I29" s="474">
        <f>'REKON-APR '!H26</f>
        <v>117709504</v>
      </c>
      <c r="J29" s="474">
        <f>H29+I29</f>
        <v>372190059</v>
      </c>
      <c r="K29" s="474"/>
      <c r="L29" s="506"/>
      <c r="M29" s="327"/>
      <c r="N29" s="404"/>
    </row>
    <row r="30" spans="5:16" ht="18.75" customHeight="1" x14ac:dyDescent="0.2">
      <c r="E30" s="372"/>
      <c r="F30" s="341" t="str">
        <f xml:space="preserve"> "Penerimaan Piutang " &amp;F28</f>
        <v>Penerimaan Piutang Pajak Restoran dan Sejenisnya</v>
      </c>
      <c r="G30" s="475"/>
      <c r="H30" s="474">
        <f>'LRA-MAR'!J30</f>
        <v>50145789</v>
      </c>
      <c r="I30" s="474">
        <f>'REKON-APR '!H27</f>
        <v>26066994</v>
      </c>
      <c r="J30" s="474">
        <f>H30+I30</f>
        <v>76212783</v>
      </c>
      <c r="K30" s="474"/>
      <c r="L30" s="507"/>
      <c r="M30" s="327"/>
    </row>
    <row r="31" spans="5:16" ht="18.75" customHeight="1" x14ac:dyDescent="0.2">
      <c r="E31" s="372" t="s">
        <v>181</v>
      </c>
      <c r="F31" s="335" t="s">
        <v>182</v>
      </c>
      <c r="G31" s="477"/>
      <c r="H31" s="483">
        <f>H32+H33</f>
        <v>48012277</v>
      </c>
      <c r="I31" s="474">
        <f>I32+I33</f>
        <v>3755000</v>
      </c>
      <c r="J31" s="483">
        <f t="shared" ref="J31" si="9">J32+J33</f>
        <v>51767277</v>
      </c>
      <c r="K31" s="483"/>
      <c r="L31" s="506"/>
      <c r="M31" s="404"/>
    </row>
    <row r="32" spans="5:16" ht="18.75" customHeight="1" x14ac:dyDescent="0.2">
      <c r="E32" s="372"/>
      <c r="F32" s="341" t="s">
        <v>183</v>
      </c>
      <c r="G32" s="474"/>
      <c r="H32" s="474">
        <f>'LRA-MAR'!J32</f>
        <v>41489977</v>
      </c>
      <c r="I32" s="474">
        <f>'REKON-APR '!H29</f>
        <v>3530000</v>
      </c>
      <c r="J32" s="474">
        <f>H32+I32</f>
        <v>45019977</v>
      </c>
      <c r="K32" s="474"/>
      <c r="L32" s="506"/>
      <c r="M32" s="404"/>
      <c r="N32" s="420"/>
    </row>
    <row r="33" spans="5:16" ht="18.75" customHeight="1" x14ac:dyDescent="0.2">
      <c r="E33" s="372"/>
      <c r="F33" s="341" t="str">
        <f xml:space="preserve"> "Penerimaan Piutang " &amp;F31</f>
        <v>Penerimaan Piutang Pajak Rumah Makan dan Sejenisnya</v>
      </c>
      <c r="G33" s="475"/>
      <c r="H33" s="474">
        <f>'LRA-MAR'!J33</f>
        <v>6522300</v>
      </c>
      <c r="I33" s="474">
        <f>'REKON-APR '!H30</f>
        <v>225000</v>
      </c>
      <c r="J33" s="474">
        <f>H33+I33</f>
        <v>6747300</v>
      </c>
      <c r="K33" s="474"/>
      <c r="L33" s="507"/>
      <c r="M33" s="327"/>
    </row>
    <row r="34" spans="5:16" ht="18.75" customHeight="1" x14ac:dyDescent="0.2">
      <c r="E34" s="372" t="s">
        <v>184</v>
      </c>
      <c r="F34" s="335" t="s">
        <v>185</v>
      </c>
      <c r="G34" s="477"/>
      <c r="H34" s="474">
        <f>H35+H36</f>
        <v>115472462</v>
      </c>
      <c r="I34" s="474">
        <f>I35+I36</f>
        <v>10329500</v>
      </c>
      <c r="J34" s="474">
        <f t="shared" ref="J34" si="10">J35+J36</f>
        <v>125801962</v>
      </c>
      <c r="K34" s="474"/>
      <c r="L34" s="506"/>
    </row>
    <row r="35" spans="5:16" ht="18.75" customHeight="1" x14ac:dyDescent="0.2">
      <c r="E35" s="372"/>
      <c r="F35" s="341" t="s">
        <v>186</v>
      </c>
      <c r="G35" s="475"/>
      <c r="H35" s="474">
        <f>'LRA-MAR'!J35</f>
        <v>91661644</v>
      </c>
      <c r="I35" s="474">
        <f>'REKON-APR '!H32</f>
        <v>10329500</v>
      </c>
      <c r="J35" s="474">
        <f>H35+I35</f>
        <v>101991144</v>
      </c>
      <c r="K35" s="474"/>
      <c r="L35" s="507"/>
      <c r="M35" s="327"/>
    </row>
    <row r="36" spans="5:16" ht="18.75" customHeight="1" x14ac:dyDescent="0.2">
      <c r="E36" s="372"/>
      <c r="F36" s="341" t="str">
        <f xml:space="preserve"> "Penerimaan Piutang " &amp;F34</f>
        <v>Penerimaan Piutang Pajak Kafetaria dan Sejenisnya</v>
      </c>
      <c r="G36" s="475"/>
      <c r="H36" s="474">
        <f>'LRA-MAR'!J36</f>
        <v>23810818</v>
      </c>
      <c r="I36" s="474">
        <f>'REKON-APR '!H33</f>
        <v>0</v>
      </c>
      <c r="J36" s="474">
        <f>H36+I36</f>
        <v>23810818</v>
      </c>
      <c r="K36" s="474"/>
      <c r="L36" s="506"/>
      <c r="M36" s="404"/>
      <c r="N36" s="327"/>
    </row>
    <row r="37" spans="5:16" ht="18.75" customHeight="1" x14ac:dyDescent="0.2">
      <c r="E37" s="372" t="s">
        <v>188</v>
      </c>
      <c r="F37" s="335" t="s">
        <v>187</v>
      </c>
      <c r="G37" s="477"/>
      <c r="H37" s="474">
        <f>'LRA-MAR'!J37</f>
        <v>122418350</v>
      </c>
      <c r="I37" s="474">
        <f>'REKON-APR '!H34</f>
        <v>65490200</v>
      </c>
      <c r="J37" s="474">
        <f>H37+I37</f>
        <v>187908550</v>
      </c>
      <c r="K37" s="474"/>
      <c r="L37" s="506"/>
      <c r="M37" s="469"/>
      <c r="N37" s="327"/>
    </row>
    <row r="38" spans="5:16" ht="18.75" customHeight="1" x14ac:dyDescent="0.2">
      <c r="E38" s="373" t="s">
        <v>189</v>
      </c>
      <c r="F38" s="351" t="s">
        <v>160</v>
      </c>
      <c r="G38" s="473">
        <f>G39+G42</f>
        <v>11590549</v>
      </c>
      <c r="H38" s="473">
        <f>H39</f>
        <v>4420000</v>
      </c>
      <c r="I38" s="473">
        <f>I39</f>
        <v>600000</v>
      </c>
      <c r="J38" s="473">
        <f t="shared" ref="J38" si="11">J39</f>
        <v>5020000</v>
      </c>
      <c r="K38" s="473">
        <f>J38-G38</f>
        <v>-6570549</v>
      </c>
      <c r="L38" s="505">
        <f>J38/G38*100</f>
        <v>43.311149454611687</v>
      </c>
      <c r="N38" s="327"/>
    </row>
    <row r="39" spans="5:16" ht="18.75" customHeight="1" x14ac:dyDescent="0.2">
      <c r="E39" s="374" t="s">
        <v>191</v>
      </c>
      <c r="F39" s="337" t="s">
        <v>190</v>
      </c>
      <c r="G39" s="474">
        <v>11590549</v>
      </c>
      <c r="H39" s="474">
        <f>H40+H41+H42+H43</f>
        <v>4420000</v>
      </c>
      <c r="I39" s="474">
        <f>I40+I41+I42+I43</f>
        <v>600000</v>
      </c>
      <c r="J39" s="474">
        <f>J40+J41+J42+J43</f>
        <v>5020000</v>
      </c>
      <c r="K39" s="474"/>
      <c r="L39" s="506">
        <f>J39/G39*100</f>
        <v>43.311149454611687</v>
      </c>
      <c r="N39" s="422"/>
      <c r="O39" s="421"/>
    </row>
    <row r="40" spans="5:16" ht="18.75" customHeight="1" x14ac:dyDescent="0.2">
      <c r="E40" s="374"/>
      <c r="F40" s="344" t="s">
        <v>192</v>
      </c>
      <c r="G40" s="474"/>
      <c r="H40" s="474">
        <f>'LRA-MAR'!J40</f>
        <v>2130000</v>
      </c>
      <c r="I40" s="474">
        <f>'REKON-APR '!H37</f>
        <v>0</v>
      </c>
      <c r="J40" s="474">
        <f>H40+I40</f>
        <v>2130000</v>
      </c>
      <c r="K40" s="474"/>
      <c r="L40" s="506"/>
      <c r="N40" s="421"/>
      <c r="O40" s="327"/>
    </row>
    <row r="41" spans="5:16" ht="18.75" customHeight="1" x14ac:dyDescent="0.2">
      <c r="E41" s="374"/>
      <c r="F41" s="341" t="str">
        <f xml:space="preserve"> "Penerimaan Piutang " &amp;F39</f>
        <v>Penerimaan Piutang Pajak Diskotik, Karaoke, Club Malam, dan Sejenisnya</v>
      </c>
      <c r="G41" s="474"/>
      <c r="H41" s="474">
        <f>'LRA-MAR'!J41</f>
        <v>0</v>
      </c>
      <c r="I41" s="474">
        <f>'REKON-APR '!H38</f>
        <v>0</v>
      </c>
      <c r="J41" s="474">
        <f>H41+I41</f>
        <v>0</v>
      </c>
      <c r="K41" s="474"/>
      <c r="L41" s="507"/>
      <c r="N41" s="327"/>
    </row>
    <row r="42" spans="5:16" ht="18.75" customHeight="1" x14ac:dyDescent="0.2">
      <c r="E42" s="374"/>
      <c r="F42" s="341" t="s">
        <v>225</v>
      </c>
      <c r="G42" s="474"/>
      <c r="H42" s="474">
        <f>'LRA-MAR'!J42</f>
        <v>2290000</v>
      </c>
      <c r="I42" s="474">
        <f>'REKON-APR '!H39</f>
        <v>600000</v>
      </c>
      <c r="J42" s="474">
        <f>H42+I42</f>
        <v>2890000</v>
      </c>
      <c r="K42" s="474"/>
      <c r="L42" s="507"/>
      <c r="M42"/>
    </row>
    <row r="43" spans="5:16" ht="18.75" customHeight="1" x14ac:dyDescent="0.2">
      <c r="E43" s="374"/>
      <c r="F43" s="341" t="s">
        <v>275</v>
      </c>
      <c r="G43" s="474"/>
      <c r="H43" s="474">
        <f>'LRA-MAR'!J43</f>
        <v>0</v>
      </c>
      <c r="I43" s="474">
        <f>'REKON-APR '!H40</f>
        <v>0</v>
      </c>
      <c r="J43" s="474">
        <f>H43+I43</f>
        <v>0</v>
      </c>
      <c r="K43" s="474"/>
      <c r="L43" s="507"/>
      <c r="M43"/>
    </row>
    <row r="44" spans="5:16" ht="18.75" customHeight="1" x14ac:dyDescent="0.2">
      <c r="E44" s="373" t="s">
        <v>193</v>
      </c>
      <c r="F44" s="351" t="s">
        <v>161</v>
      </c>
      <c r="G44" s="473">
        <f>G45+G46</f>
        <v>846864648</v>
      </c>
      <c r="H44" s="473">
        <f>H45+H46</f>
        <v>55441000</v>
      </c>
      <c r="I44" s="473">
        <f>I45+I46</f>
        <v>87128000</v>
      </c>
      <c r="J44" s="473">
        <f t="shared" ref="J44" si="12">J45+J46</f>
        <v>142569000</v>
      </c>
      <c r="K44" s="473">
        <f>J44-G44</f>
        <v>-704295648</v>
      </c>
      <c r="L44" s="505">
        <f>J44/G44*100</f>
        <v>16.834921653265187</v>
      </c>
    </row>
    <row r="45" spans="5:16" ht="18.75" customHeight="1" x14ac:dyDescent="0.2">
      <c r="E45" s="372" t="s">
        <v>195</v>
      </c>
      <c r="F45" s="335" t="s">
        <v>194</v>
      </c>
      <c r="G45" s="478">
        <v>426864648</v>
      </c>
      <c r="H45" s="474">
        <f>'LRA-MAR'!J45</f>
        <v>20175000</v>
      </c>
      <c r="I45" s="474">
        <f>'REKON-APR '!H42</f>
        <v>7000000</v>
      </c>
      <c r="J45" s="474">
        <f>H45+I45</f>
        <v>27175000</v>
      </c>
      <c r="K45" s="474"/>
      <c r="L45" s="506">
        <f t="shared" ref="L45:L51" si="13">J45/G45*100</f>
        <v>6.3661865950538967</v>
      </c>
    </row>
    <row r="46" spans="5:16" ht="18.75" customHeight="1" x14ac:dyDescent="0.2">
      <c r="E46" s="372" t="s">
        <v>196</v>
      </c>
      <c r="F46" s="335" t="s">
        <v>197</v>
      </c>
      <c r="G46" s="478">
        <v>420000000</v>
      </c>
      <c r="H46" s="474">
        <f>'LRA-MAR'!J46</f>
        <v>35266000</v>
      </c>
      <c r="I46" s="474">
        <f>'REKON-APR '!H43</f>
        <v>80128000</v>
      </c>
      <c r="J46" s="474">
        <f>H46+I46</f>
        <v>115394000</v>
      </c>
      <c r="K46" s="474"/>
      <c r="L46" s="506">
        <f t="shared" si="13"/>
        <v>27.474761904761909</v>
      </c>
      <c r="M46" s="404"/>
    </row>
    <row r="47" spans="5:16" ht="18.75" customHeight="1" x14ac:dyDescent="0.2">
      <c r="E47" s="373" t="s">
        <v>198</v>
      </c>
      <c r="F47" s="351" t="s">
        <v>162</v>
      </c>
      <c r="G47" s="479">
        <v>20400000000</v>
      </c>
      <c r="H47" s="473">
        <f>'LRA-MAR'!J47</f>
        <v>4665326262</v>
      </c>
      <c r="I47" s="473">
        <f>'REKON-APR '!H44</f>
        <v>1494690225</v>
      </c>
      <c r="J47" s="473">
        <f>H47+I47</f>
        <v>6160016487</v>
      </c>
      <c r="K47" s="473">
        <f>J47-G47</f>
        <v>-14239983513</v>
      </c>
      <c r="L47" s="505">
        <f t="shared" si="13"/>
        <v>30.196159249999997</v>
      </c>
      <c r="M47" s="404"/>
      <c r="P47" s="403"/>
    </row>
    <row r="48" spans="5:16" ht="18.75" customHeight="1" x14ac:dyDescent="0.2">
      <c r="E48" s="373" t="s">
        <v>199</v>
      </c>
      <c r="F48" s="351" t="s">
        <v>85</v>
      </c>
      <c r="G48" s="480">
        <v>300000000</v>
      </c>
      <c r="H48" s="480">
        <f>H49+H50</f>
        <v>9130000</v>
      </c>
      <c r="I48" s="480">
        <f>I49+I50</f>
        <v>8665000</v>
      </c>
      <c r="J48" s="480">
        <f t="shared" ref="J48" si="14">J49+J50</f>
        <v>17795000</v>
      </c>
      <c r="K48" s="473">
        <f>J48-G48</f>
        <v>-282205000</v>
      </c>
      <c r="L48" s="505">
        <f t="shared" si="13"/>
        <v>5.9316666666666666</v>
      </c>
      <c r="M48" s="405"/>
      <c r="N48" s="403"/>
    </row>
    <row r="49" spans="5:14" ht="18.75" customHeight="1" x14ac:dyDescent="0.2">
      <c r="E49" s="373"/>
      <c r="F49" s="344" t="s">
        <v>163</v>
      </c>
      <c r="G49" s="480"/>
      <c r="H49" s="474">
        <f>'LRA-MAR'!J49</f>
        <v>6830000</v>
      </c>
      <c r="I49" s="474">
        <f>'REKON-APR '!H46</f>
        <v>8665000</v>
      </c>
      <c r="J49" s="474">
        <f>H49+I49</f>
        <v>15495000</v>
      </c>
      <c r="K49" s="474"/>
      <c r="L49" s="505"/>
    </row>
    <row r="50" spans="5:14" ht="18.75" customHeight="1" x14ac:dyDescent="0.2">
      <c r="E50" s="373"/>
      <c r="F50" s="341" t="str">
        <f xml:space="preserve"> "Penerimaan Piutang " &amp;F48</f>
        <v>Penerimaan Piutang Pajak Parkir</v>
      </c>
      <c r="G50" s="480"/>
      <c r="H50" s="474">
        <f>'LRA-MAR'!J50</f>
        <v>2300000</v>
      </c>
      <c r="I50" s="474">
        <f>'REKON-APR '!H47</f>
        <v>0</v>
      </c>
      <c r="J50" s="474">
        <f>H50+I50</f>
        <v>2300000</v>
      </c>
      <c r="K50" s="474"/>
      <c r="L50" s="505"/>
    </row>
    <row r="51" spans="5:14" ht="18.75" customHeight="1" x14ac:dyDescent="0.2">
      <c r="E51" s="373" t="s">
        <v>202</v>
      </c>
      <c r="F51" s="351" t="s">
        <v>200</v>
      </c>
      <c r="G51" s="480">
        <v>80000000</v>
      </c>
      <c r="H51" s="480">
        <f>H52+H53</f>
        <v>4743500</v>
      </c>
      <c r="I51" s="480">
        <f>I52+I53</f>
        <v>1029000</v>
      </c>
      <c r="J51" s="480">
        <f t="shared" ref="J51" si="15">J52+J53</f>
        <v>5772500</v>
      </c>
      <c r="K51" s="473">
        <f>J51-G51</f>
        <v>-74227500</v>
      </c>
      <c r="L51" s="505">
        <f t="shared" si="13"/>
        <v>7.2156250000000002</v>
      </c>
    </row>
    <row r="52" spans="5:14" ht="18.75" customHeight="1" x14ac:dyDescent="0.2">
      <c r="E52" s="372"/>
      <c r="F52" s="341" t="s">
        <v>201</v>
      </c>
      <c r="G52" s="478"/>
      <c r="H52" s="474">
        <f>'LRA-MAR'!J52</f>
        <v>2226000</v>
      </c>
      <c r="I52" s="474">
        <f>'REKON-APR '!H49</f>
        <v>1029000</v>
      </c>
      <c r="J52" s="474">
        <f>H52+I52</f>
        <v>3255000</v>
      </c>
      <c r="K52" s="474"/>
      <c r="L52" s="506"/>
      <c r="M52" s="403"/>
    </row>
    <row r="53" spans="5:14" ht="18.75" customHeight="1" x14ac:dyDescent="0.2">
      <c r="E53" s="372"/>
      <c r="F53" s="341" t="str">
        <f xml:space="preserve"> "Penerimaan Piutang " &amp;F51</f>
        <v>Penerimaan Piutang Pajak Air Tanah</v>
      </c>
      <c r="G53" s="481"/>
      <c r="H53" s="474">
        <f>'LRA-MAR'!J53</f>
        <v>2517500</v>
      </c>
      <c r="I53" s="474">
        <f>'REKON-APR '!H50</f>
        <v>0</v>
      </c>
      <c r="J53" s="474">
        <f>H53+I53</f>
        <v>2517500</v>
      </c>
      <c r="K53" s="474"/>
      <c r="L53" s="507"/>
    </row>
    <row r="54" spans="5:14" ht="18.75" customHeight="1" x14ac:dyDescent="0.2">
      <c r="E54" s="373" t="s">
        <v>203</v>
      </c>
      <c r="F54" s="351" t="s">
        <v>87</v>
      </c>
      <c r="G54" s="480">
        <v>500000000</v>
      </c>
      <c r="H54" s="474">
        <f>'LRA-MAR'!J54</f>
        <v>0</v>
      </c>
      <c r="I54" s="474">
        <f>'REKON-APR '!H51</f>
        <v>0</v>
      </c>
      <c r="J54" s="474">
        <f>H54+I54</f>
        <v>0</v>
      </c>
      <c r="K54" s="473">
        <f>J54-G54</f>
        <v>-500000000</v>
      </c>
      <c r="L54" s="505">
        <f>J54/G54*100</f>
        <v>0</v>
      </c>
    </row>
    <row r="55" spans="5:14" ht="18.75" customHeight="1" x14ac:dyDescent="0.2">
      <c r="E55" s="373" t="s">
        <v>204</v>
      </c>
      <c r="F55" s="351" t="s">
        <v>226</v>
      </c>
      <c r="G55" s="480">
        <v>785886750</v>
      </c>
      <c r="H55" s="480">
        <f>H56+H57</f>
        <v>4385000</v>
      </c>
      <c r="I55" s="480">
        <f>I56+I57</f>
        <v>0</v>
      </c>
      <c r="J55" s="473">
        <f>J56+J57</f>
        <v>4385000</v>
      </c>
      <c r="K55" s="473">
        <f>J55-G55</f>
        <v>-781501750</v>
      </c>
      <c r="L55" s="505">
        <f t="shared" ref="L55" si="16">J55/G55*100</f>
        <v>0.55796843501942228</v>
      </c>
      <c r="N55" s="403" t="s">
        <v>284</v>
      </c>
    </row>
    <row r="56" spans="5:14" ht="18.75" customHeight="1" x14ac:dyDescent="0.2">
      <c r="E56" s="373"/>
      <c r="F56" s="401" t="s">
        <v>228</v>
      </c>
      <c r="G56" s="480"/>
      <c r="H56" s="474">
        <f>'LRA-MAR'!J56</f>
        <v>4385000</v>
      </c>
      <c r="I56" s="474">
        <f>'REKON-APR '!H53</f>
        <v>0</v>
      </c>
      <c r="J56" s="474">
        <f>H56+I56</f>
        <v>4385000</v>
      </c>
      <c r="K56" s="474"/>
      <c r="L56" s="505"/>
    </row>
    <row r="57" spans="5:14" ht="18.75" customHeight="1" x14ac:dyDescent="0.2">
      <c r="E57" s="373"/>
      <c r="F57" s="401" t="s">
        <v>227</v>
      </c>
      <c r="G57" s="480"/>
      <c r="H57" s="474">
        <f>'LRA-MAR'!J57</f>
        <v>0</v>
      </c>
      <c r="I57" s="474">
        <f>'REKON-APR '!H54</f>
        <v>0</v>
      </c>
      <c r="J57" s="474">
        <f>H57+I57</f>
        <v>0</v>
      </c>
      <c r="K57" s="474"/>
      <c r="L57" s="505"/>
    </row>
    <row r="58" spans="5:14" ht="27" customHeight="1" x14ac:dyDescent="0.2">
      <c r="E58" s="373" t="s">
        <v>206</v>
      </c>
      <c r="F58" s="360" t="s">
        <v>205</v>
      </c>
      <c r="G58" s="482">
        <f>G59+G60</f>
        <v>33451567633</v>
      </c>
      <c r="H58" s="482">
        <f>H59+H60</f>
        <v>373895901</v>
      </c>
      <c r="I58" s="482">
        <f>I59+I60</f>
        <v>52247488</v>
      </c>
      <c r="J58" s="482">
        <f t="shared" ref="J58" si="17">J59+J60</f>
        <v>426143389</v>
      </c>
      <c r="K58" s="473">
        <f>J58-G58</f>
        <v>-33025424244</v>
      </c>
      <c r="L58" s="508">
        <f>J58/G58*100</f>
        <v>1.2739115657456039</v>
      </c>
      <c r="M58" s="327">
        <f>J58+J67</f>
        <v>535841668</v>
      </c>
      <c r="N58" s="403"/>
    </row>
    <row r="59" spans="5:14" ht="27" customHeight="1" x14ac:dyDescent="0.2">
      <c r="E59" s="372"/>
      <c r="F59" s="339" t="s">
        <v>207</v>
      </c>
      <c r="G59" s="481">
        <v>15673511656</v>
      </c>
      <c r="H59" s="474">
        <f>'LRA-MAR'!J59</f>
        <v>366310</v>
      </c>
      <c r="I59" s="474">
        <f>'REKON-APR '!H56</f>
        <v>290265</v>
      </c>
      <c r="J59" s="474">
        <f>H59+I59</f>
        <v>656575</v>
      </c>
      <c r="K59" s="474"/>
      <c r="L59" s="509">
        <f t="shared" ref="L59" si="18">J59/G59*100</f>
        <v>4.1890739893548721E-3</v>
      </c>
    </row>
    <row r="60" spans="5:14" ht="27" customHeight="1" x14ac:dyDescent="0.2">
      <c r="E60" s="372"/>
      <c r="F60" s="339" t="s">
        <v>208</v>
      </c>
      <c r="G60" s="481">
        <v>17778055977</v>
      </c>
      <c r="H60" s="474">
        <f>'LRA-MAR'!J60</f>
        <v>373529591</v>
      </c>
      <c r="I60" s="474">
        <f>'REKON-APR '!H57</f>
        <v>51957223</v>
      </c>
      <c r="J60" s="474">
        <f>H60+I60</f>
        <v>425486814</v>
      </c>
      <c r="K60" s="474"/>
      <c r="L60" s="507"/>
      <c r="M60" s="327"/>
    </row>
    <row r="61" spans="5:14" ht="26.25" customHeight="1" x14ac:dyDescent="0.2">
      <c r="E61" s="373" t="s">
        <v>209</v>
      </c>
      <c r="F61" s="352" t="s">
        <v>115</v>
      </c>
      <c r="G61" s="480">
        <v>11843815804</v>
      </c>
      <c r="H61" s="473">
        <f>'LRA-MAR'!J61</f>
        <v>1282956100</v>
      </c>
      <c r="I61" s="473">
        <f>'REKON-APR '!H58</f>
        <v>291663500</v>
      </c>
      <c r="J61" s="473">
        <f>H61+I61</f>
        <v>1574619600</v>
      </c>
      <c r="K61" s="473">
        <f>J61-G61</f>
        <v>-10269196204</v>
      </c>
      <c r="L61" s="510">
        <f>J61/G61*100</f>
        <v>13.294867347297021</v>
      </c>
      <c r="M61" s="419"/>
    </row>
    <row r="62" spans="5:14" ht="10.5" customHeight="1" x14ac:dyDescent="0.2">
      <c r="E62" s="372"/>
      <c r="F62" s="336"/>
      <c r="G62" s="478"/>
      <c r="H62" s="478"/>
      <c r="I62" s="478"/>
      <c r="J62" s="478"/>
      <c r="K62" s="474"/>
      <c r="L62" s="506"/>
    </row>
    <row r="63" spans="5:14" ht="18.75" customHeight="1" x14ac:dyDescent="0.2">
      <c r="E63" s="525" t="str">
        <f>E13</f>
        <v>4.1.02</v>
      </c>
      <c r="F63" s="526" t="str">
        <f>F13</f>
        <v>HASIL RETRIBUSI DAERAH</v>
      </c>
      <c r="G63" s="519">
        <f>G64</f>
        <v>538484000</v>
      </c>
      <c r="H63" s="519">
        <f>H64</f>
        <v>0</v>
      </c>
      <c r="I63" s="519">
        <f>I64</f>
        <v>0</v>
      </c>
      <c r="J63" s="519">
        <f t="shared" ref="J63:J64" si="19">J64</f>
        <v>0</v>
      </c>
      <c r="K63" s="523">
        <f>J63-G63</f>
        <v>-538484000</v>
      </c>
      <c r="L63" s="524">
        <f>J63/G63*100</f>
        <v>0</v>
      </c>
    </row>
    <row r="64" spans="5:14" s="313" customFormat="1" ht="18.75" customHeight="1" x14ac:dyDescent="0.2">
      <c r="E64" s="372" t="s">
        <v>210</v>
      </c>
      <c r="F64" s="371" t="s">
        <v>93</v>
      </c>
      <c r="G64" s="478">
        <f>G65+G66</f>
        <v>538484000</v>
      </c>
      <c r="H64" s="481">
        <f>H65</f>
        <v>0</v>
      </c>
      <c r="I64" s="481">
        <f>I65</f>
        <v>0</v>
      </c>
      <c r="J64" s="481">
        <f t="shared" si="19"/>
        <v>0</v>
      </c>
      <c r="K64" s="473"/>
      <c r="L64" s="507">
        <f>J64/G64*100</f>
        <v>0</v>
      </c>
    </row>
    <row r="65" spans="5:14" ht="18.75" customHeight="1" x14ac:dyDescent="0.2">
      <c r="E65" s="372" t="s">
        <v>211</v>
      </c>
      <c r="F65" s="336" t="s">
        <v>212</v>
      </c>
      <c r="G65" s="481">
        <v>538484000</v>
      </c>
      <c r="H65" s="474">
        <f>'LRA-MAR'!J65</f>
        <v>0</v>
      </c>
      <c r="I65" s="474">
        <f>'REKON-APR '!H62</f>
        <v>0</v>
      </c>
      <c r="J65" s="474">
        <f>H65+I65</f>
        <v>0</v>
      </c>
      <c r="K65" s="474"/>
      <c r="L65" s="506">
        <f>J65/G65*100</f>
        <v>0</v>
      </c>
    </row>
    <row r="66" spans="5:14" ht="21" customHeight="1" x14ac:dyDescent="0.2">
      <c r="E66" s="372"/>
      <c r="F66" s="339" t="s">
        <v>213</v>
      </c>
      <c r="G66" s="478"/>
      <c r="H66" s="474">
        <f>'LRA-MAR'!J66</f>
        <v>0</v>
      </c>
      <c r="I66" s="474">
        <f>'REKON-APR '!H63</f>
        <v>0</v>
      </c>
      <c r="J66" s="474">
        <f>H66+I66</f>
        <v>0</v>
      </c>
      <c r="K66" s="474"/>
      <c r="L66" s="506"/>
    </row>
    <row r="67" spans="5:14" ht="21" customHeight="1" x14ac:dyDescent="0.2">
      <c r="E67" s="525" t="s">
        <v>214</v>
      </c>
      <c r="F67" s="526" t="str">
        <f>F14</f>
        <v>LAIN-LAIN PAD YANG SAH</v>
      </c>
      <c r="G67" s="519">
        <f>G68</f>
        <v>300000000</v>
      </c>
      <c r="H67" s="519">
        <f>H68</f>
        <v>95708635</v>
      </c>
      <c r="I67" s="519">
        <f>I68</f>
        <v>13989644</v>
      </c>
      <c r="J67" s="519">
        <f t="shared" ref="J67" si="20">J68</f>
        <v>109698279</v>
      </c>
      <c r="K67" s="523">
        <f>J67-G67</f>
        <v>-190301721</v>
      </c>
      <c r="L67" s="524">
        <f>J67/G67*100</f>
        <v>36.566093000000002</v>
      </c>
    </row>
    <row r="68" spans="5:14" ht="24" customHeight="1" x14ac:dyDescent="0.2">
      <c r="E68" s="372" t="s">
        <v>216</v>
      </c>
      <c r="F68" s="371" t="s">
        <v>217</v>
      </c>
      <c r="G68" s="478">
        <v>300000000</v>
      </c>
      <c r="H68" s="478">
        <f>H69+H70+H71</f>
        <v>95708635</v>
      </c>
      <c r="I68" s="478">
        <f>I69+I70+I71</f>
        <v>13989644</v>
      </c>
      <c r="J68" s="478">
        <f t="shared" ref="J68" si="21">J69+J70+J71</f>
        <v>109698279</v>
      </c>
      <c r="K68" s="473"/>
      <c r="L68" s="506">
        <f>J68/G68*100</f>
        <v>36.566093000000002</v>
      </c>
      <c r="M68" s="405"/>
    </row>
    <row r="69" spans="5:14" ht="24" customHeight="1" x14ac:dyDescent="0.25">
      <c r="E69" s="372" t="s">
        <v>215</v>
      </c>
      <c r="F69" s="339" t="s">
        <v>218</v>
      </c>
      <c r="G69" s="478">
        <v>300000000</v>
      </c>
      <c r="H69" s="474">
        <f>'LRA-MAR'!J69</f>
        <v>95706724</v>
      </c>
      <c r="I69" s="474">
        <f>'REKON-APR '!H66</f>
        <v>13989644</v>
      </c>
      <c r="J69" s="474">
        <f>H69+I69</f>
        <v>109696368</v>
      </c>
      <c r="K69" s="474"/>
      <c r="L69" s="506">
        <f>J69/G69*100</f>
        <v>36.565456000000005</v>
      </c>
      <c r="M69" s="423"/>
      <c r="N69" s="424"/>
    </row>
    <row r="70" spans="5:14" ht="24" customHeight="1" x14ac:dyDescent="0.25">
      <c r="E70" s="372"/>
      <c r="F70" s="339" t="s">
        <v>281</v>
      </c>
      <c r="G70" s="478"/>
      <c r="H70" s="474">
        <f>'LRA-MAR'!J70</f>
        <v>1911</v>
      </c>
      <c r="I70" s="474">
        <f>'REKON-APR '!H67</f>
        <v>0</v>
      </c>
      <c r="J70" s="474">
        <f>H70+I70</f>
        <v>1911</v>
      </c>
      <c r="K70" s="474"/>
      <c r="L70" s="506"/>
      <c r="M70" s="423"/>
      <c r="N70" s="424"/>
    </row>
    <row r="71" spans="5:14" ht="24" customHeight="1" x14ac:dyDescent="0.25">
      <c r="E71" s="372"/>
      <c r="F71" s="339" t="s">
        <v>229</v>
      </c>
      <c r="G71" s="478"/>
      <c r="H71" s="474">
        <f>'LRA-MAR'!J71</f>
        <v>0</v>
      </c>
      <c r="I71" s="474">
        <v>0</v>
      </c>
      <c r="J71" s="474">
        <f>H71+I71</f>
        <v>0</v>
      </c>
      <c r="K71" s="474"/>
      <c r="L71" s="506"/>
      <c r="M71" s="423"/>
      <c r="N71" s="424"/>
    </row>
    <row r="72" spans="5:14" ht="10.5" customHeight="1" thickBot="1" x14ac:dyDescent="0.3">
      <c r="E72" s="345"/>
      <c r="F72" s="335"/>
      <c r="G72" s="334"/>
      <c r="H72" s="334"/>
      <c r="I72" s="334"/>
      <c r="J72" s="334"/>
      <c r="K72" s="332"/>
      <c r="L72" s="333"/>
      <c r="M72" s="424"/>
      <c r="N72" s="424"/>
    </row>
    <row r="73" spans="5:14" ht="10.5" customHeight="1" x14ac:dyDescent="0.25">
      <c r="E73" s="353"/>
      <c r="F73" s="354"/>
      <c r="G73" s="355"/>
      <c r="H73" s="355"/>
      <c r="I73" s="355"/>
      <c r="J73" s="355"/>
      <c r="K73" s="355"/>
      <c r="L73" s="356"/>
      <c r="M73" s="423"/>
      <c r="N73" s="424"/>
    </row>
    <row r="74" spans="5:14" ht="10.5" customHeight="1" x14ac:dyDescent="0.2">
      <c r="E74" s="364"/>
      <c r="F74" s="365"/>
      <c r="G74" s="366"/>
      <c r="H74" s="366"/>
      <c r="I74" s="366"/>
      <c r="J74" s="366"/>
      <c r="K74" s="366"/>
      <c r="L74" s="367"/>
    </row>
    <row r="75" spans="5:14" ht="19.5" customHeight="1" x14ac:dyDescent="0.2">
      <c r="J75" s="866" t="s">
        <v>285</v>
      </c>
      <c r="K75" s="866"/>
      <c r="L75" s="866"/>
    </row>
    <row r="76" spans="5:14" ht="12.75" customHeight="1" x14ac:dyDescent="0.2">
      <c r="E76" s="867"/>
      <c r="F76" s="867"/>
      <c r="G76" s="868"/>
      <c r="H76" s="868"/>
      <c r="I76" s="868"/>
      <c r="J76" s="869" t="s">
        <v>288</v>
      </c>
      <c r="K76" s="869"/>
      <c r="L76" s="869"/>
      <c r="M76" s="860"/>
      <c r="N76" s="860"/>
    </row>
    <row r="77" spans="5:14" x14ac:dyDescent="0.2">
      <c r="J77" s="511"/>
      <c r="K77" s="511"/>
      <c r="L77" s="511"/>
    </row>
    <row r="78" spans="5:14" ht="28.5" customHeight="1" x14ac:dyDescent="0.2">
      <c r="J78" s="511"/>
      <c r="K78" s="511"/>
      <c r="L78" s="511"/>
    </row>
    <row r="79" spans="5:14" x14ac:dyDescent="0.2">
      <c r="E79" s="838"/>
      <c r="F79" s="838"/>
      <c r="G79" s="838"/>
      <c r="H79" s="838"/>
      <c r="I79" s="838"/>
      <c r="J79" s="865" t="s">
        <v>223</v>
      </c>
      <c r="K79" s="865"/>
      <c r="L79" s="865"/>
      <c r="M79" s="318"/>
      <c r="N79" s="316"/>
    </row>
    <row r="80" spans="5:14" x14ac:dyDescent="0.2">
      <c r="E80" s="833"/>
      <c r="F80" s="833"/>
      <c r="G80" s="832"/>
      <c r="H80" s="833"/>
      <c r="I80" s="833"/>
      <c r="J80" s="862" t="s">
        <v>224</v>
      </c>
      <c r="K80" s="862"/>
      <c r="L80" s="862"/>
      <c r="M80" s="863"/>
      <c r="N80" s="863"/>
    </row>
    <row r="81" spans="5:14" x14ac:dyDescent="0.2">
      <c r="F81" s="316"/>
      <c r="G81" s="314"/>
      <c r="H81" s="314"/>
      <c r="I81" s="314"/>
      <c r="J81" s="833"/>
      <c r="K81" s="833"/>
      <c r="L81" s="833"/>
      <c r="M81" s="863"/>
      <c r="N81" s="863"/>
    </row>
    <row r="82" spans="5:14" x14ac:dyDescent="0.2">
      <c r="F82" s="316"/>
      <c r="G82" s="314"/>
      <c r="H82" s="314"/>
      <c r="I82" s="314"/>
      <c r="J82" s="497"/>
      <c r="K82" s="497"/>
      <c r="L82" s="497"/>
      <c r="M82" s="500"/>
      <c r="N82" s="500"/>
    </row>
    <row r="83" spans="5:14" x14ac:dyDescent="0.2">
      <c r="F83" s="497"/>
      <c r="G83" s="833"/>
      <c r="H83" s="833"/>
      <c r="I83" s="833"/>
      <c r="J83" s="833"/>
      <c r="K83" s="833"/>
      <c r="L83" s="833"/>
      <c r="M83" s="833"/>
      <c r="N83" s="833"/>
    </row>
    <row r="84" spans="5:14" x14ac:dyDescent="0.2">
      <c r="F84" s="368"/>
      <c r="G84" s="369"/>
      <c r="H84" s="497"/>
      <c r="I84" s="497"/>
      <c r="J84" s="497"/>
      <c r="K84" s="497"/>
      <c r="L84" s="497"/>
      <c r="M84" s="497"/>
      <c r="N84" s="497"/>
    </row>
    <row r="85" spans="5:14" x14ac:dyDescent="0.2">
      <c r="G85" s="497"/>
      <c r="H85" s="497"/>
      <c r="I85" s="497"/>
      <c r="J85" s="497"/>
      <c r="K85" s="497"/>
      <c r="L85" s="497"/>
      <c r="M85" s="497"/>
      <c r="N85" s="497"/>
    </row>
    <row r="86" spans="5:14" x14ac:dyDescent="0.2">
      <c r="F86" s="338"/>
      <c r="G86" s="500"/>
      <c r="H86" s="497"/>
      <c r="I86" s="497"/>
      <c r="J86" s="497"/>
      <c r="K86" s="497"/>
      <c r="L86" s="497"/>
      <c r="M86" s="497"/>
      <c r="N86" s="497"/>
    </row>
    <row r="87" spans="5:14" x14ac:dyDescent="0.2">
      <c r="F87" s="338"/>
      <c r="G87" s="316"/>
      <c r="H87" s="497"/>
      <c r="I87" s="497"/>
      <c r="J87" s="497"/>
      <c r="K87" s="497"/>
      <c r="L87" s="497"/>
      <c r="M87" s="497"/>
      <c r="N87" s="497"/>
    </row>
    <row r="88" spans="5:14" x14ac:dyDescent="0.2">
      <c r="F88" s="338"/>
      <c r="G88" s="500"/>
      <c r="H88" s="497"/>
      <c r="I88" s="497"/>
      <c r="J88" s="497"/>
      <c r="K88" s="497"/>
      <c r="L88" s="497"/>
      <c r="M88" s="497"/>
      <c r="N88" s="497"/>
    </row>
    <row r="89" spans="5:14" x14ac:dyDescent="0.2">
      <c r="F89" s="314"/>
      <c r="G89" s="500"/>
      <c r="H89" s="497"/>
      <c r="I89" s="497"/>
      <c r="J89" s="497"/>
      <c r="K89" s="497"/>
      <c r="L89" s="497"/>
      <c r="M89" s="497"/>
      <c r="N89" s="497"/>
    </row>
    <row r="90" spans="5:14" x14ac:dyDescent="0.2">
      <c r="H90" s="497"/>
      <c r="I90" s="497"/>
      <c r="J90" s="497"/>
      <c r="K90" s="497"/>
      <c r="L90" s="497"/>
      <c r="M90" s="497"/>
      <c r="N90" s="497"/>
    </row>
    <row r="91" spans="5:14" x14ac:dyDescent="0.2">
      <c r="F91" s="314"/>
      <c r="G91" s="500"/>
    </row>
    <row r="92" spans="5:14" x14ac:dyDescent="0.2">
      <c r="I92" s="328" t="s">
        <v>145</v>
      </c>
    </row>
    <row r="95" spans="5:14" x14ac:dyDescent="0.2">
      <c r="E95" s="864"/>
      <c r="F95" s="864"/>
      <c r="G95" s="864"/>
      <c r="H95" s="864"/>
      <c r="I95" s="864"/>
      <c r="J95" s="864"/>
      <c r="K95" s="864"/>
      <c r="L95" s="864"/>
    </row>
    <row r="96" spans="5:14" x14ac:dyDescent="0.2">
      <c r="E96" s="864"/>
      <c r="F96" s="864"/>
      <c r="G96" s="864"/>
      <c r="H96" s="864"/>
      <c r="I96" s="864"/>
      <c r="J96" s="864"/>
      <c r="K96" s="864"/>
      <c r="L96" s="864"/>
    </row>
    <row r="97" spans="5:13" x14ac:dyDescent="0.2">
      <c r="E97" s="861"/>
      <c r="F97" s="861"/>
      <c r="G97" s="861"/>
      <c r="H97" s="861"/>
      <c r="I97" s="861"/>
      <c r="J97" s="861"/>
      <c r="K97" s="861"/>
      <c r="L97" s="861"/>
    </row>
    <row r="98" spans="5:13" x14ac:dyDescent="0.2">
      <c r="E98" s="425"/>
      <c r="F98" s="425"/>
      <c r="G98" s="425"/>
      <c r="H98" s="425"/>
      <c r="I98" s="425"/>
      <c r="J98" s="425"/>
      <c r="K98" s="425"/>
      <c r="L98" s="425"/>
      <c r="M98" s="425"/>
    </row>
    <row r="99" spans="5:13" x14ac:dyDescent="0.2">
      <c r="E99" s="433"/>
      <c r="F99" s="434"/>
      <c r="G99" s="435"/>
      <c r="H99" s="434"/>
      <c r="I99" s="434"/>
      <c r="J99" s="434"/>
      <c r="K99" s="434"/>
      <c r="L99" s="434"/>
      <c r="M99" s="425"/>
    </row>
    <row r="100" spans="5:13" ht="17.25" customHeight="1" x14ac:dyDescent="0.2">
      <c r="E100" s="436"/>
      <c r="F100" s="437"/>
      <c r="G100" s="438"/>
      <c r="H100" s="438"/>
      <c r="I100" s="438"/>
      <c r="J100" s="438"/>
      <c r="K100" s="438"/>
      <c r="L100" s="439"/>
      <c r="M100" s="425"/>
    </row>
    <row r="101" spans="5:13" ht="17.25" customHeight="1" x14ac:dyDescent="0.2">
      <c r="E101" s="440"/>
      <c r="F101" s="441"/>
      <c r="G101" s="442"/>
      <c r="H101" s="442"/>
      <c r="I101" s="442"/>
      <c r="J101" s="442"/>
      <c r="K101" s="442"/>
      <c r="L101" s="443"/>
      <c r="M101" s="425"/>
    </row>
    <row r="102" spans="5:13" ht="22.5" customHeight="1" x14ac:dyDescent="0.2">
      <c r="E102" s="440"/>
      <c r="F102" s="441"/>
      <c r="G102" s="442"/>
      <c r="H102" s="442"/>
      <c r="I102" s="442"/>
      <c r="J102" s="442"/>
      <c r="K102" s="442"/>
      <c r="L102" s="443"/>
      <c r="M102" s="425"/>
    </row>
    <row r="103" spans="5:13" ht="22.5" customHeight="1" x14ac:dyDescent="0.2">
      <c r="E103" s="440"/>
      <c r="F103" s="441"/>
      <c r="G103" s="442"/>
      <c r="H103" s="442"/>
      <c r="I103" s="442"/>
      <c r="J103" s="442"/>
      <c r="K103" s="442"/>
      <c r="L103" s="443"/>
      <c r="M103" s="425"/>
    </row>
    <row r="104" spans="5:13" ht="14.25" customHeight="1" x14ac:dyDescent="0.2">
      <c r="E104" s="444"/>
      <c r="F104" s="445"/>
      <c r="G104" s="446"/>
      <c r="H104" s="446"/>
      <c r="I104" s="446"/>
      <c r="J104" s="446"/>
      <c r="K104" s="446"/>
      <c r="L104" s="447"/>
      <c r="M104" s="425"/>
    </row>
    <row r="105" spans="5:13" ht="16.5" customHeight="1" x14ac:dyDescent="0.2">
      <c r="E105" s="444"/>
      <c r="F105" s="445"/>
      <c r="G105" s="446"/>
      <c r="H105" s="446"/>
      <c r="I105" s="446"/>
      <c r="J105" s="446"/>
      <c r="K105" s="446"/>
      <c r="L105" s="447"/>
      <c r="M105" s="425"/>
    </row>
    <row r="106" spans="5:13" ht="16.5" customHeight="1" x14ac:dyDescent="0.2">
      <c r="E106" s="444"/>
      <c r="F106" s="448"/>
      <c r="G106" s="449"/>
      <c r="H106" s="449"/>
      <c r="I106" s="449"/>
      <c r="J106" s="449"/>
      <c r="K106" s="449"/>
      <c r="L106" s="450"/>
      <c r="M106" s="425"/>
    </row>
    <row r="107" spans="5:13" ht="23.25" customHeight="1" x14ac:dyDescent="0.2">
      <c r="E107" s="444"/>
      <c r="F107" s="451"/>
      <c r="G107" s="449"/>
      <c r="H107" s="449"/>
      <c r="I107" s="449"/>
      <c r="J107" s="449"/>
      <c r="K107" s="449"/>
      <c r="L107" s="450"/>
      <c r="M107" s="425"/>
    </row>
    <row r="108" spans="5:13" ht="19.5" customHeight="1" x14ac:dyDescent="0.2">
      <c r="E108" s="444"/>
      <c r="F108" s="448"/>
      <c r="G108" s="449"/>
      <c r="H108" s="449"/>
      <c r="I108" s="449"/>
      <c r="J108" s="449"/>
      <c r="K108" s="449"/>
      <c r="L108" s="450"/>
      <c r="M108" s="425"/>
    </row>
    <row r="109" spans="5:13" ht="18.75" customHeight="1" x14ac:dyDescent="0.2">
      <c r="E109" s="444"/>
      <c r="F109" s="448"/>
      <c r="G109" s="449"/>
      <c r="H109" s="449"/>
      <c r="I109" s="449"/>
      <c r="J109" s="449"/>
      <c r="K109" s="449"/>
      <c r="L109" s="450"/>
      <c r="M109" s="425"/>
    </row>
    <row r="110" spans="5:13" ht="19.5" customHeight="1" x14ac:dyDescent="0.2">
      <c r="E110" s="444"/>
      <c r="F110" s="448"/>
      <c r="G110" s="449"/>
      <c r="H110" s="449"/>
      <c r="I110" s="449"/>
      <c r="J110" s="449"/>
      <c r="K110" s="449"/>
      <c r="L110" s="450"/>
      <c r="M110" s="425"/>
    </row>
    <row r="111" spans="5:13" ht="19.5" customHeight="1" x14ac:dyDescent="0.2">
      <c r="E111" s="444"/>
      <c r="F111" s="448"/>
      <c r="G111" s="449"/>
      <c r="H111" s="449"/>
      <c r="I111" s="449"/>
      <c r="J111" s="449"/>
      <c r="K111" s="449"/>
      <c r="L111" s="450"/>
      <c r="M111" s="425"/>
    </row>
    <row r="112" spans="5:13" ht="19.5" customHeight="1" x14ac:dyDescent="0.2">
      <c r="E112" s="444"/>
      <c r="F112" s="452"/>
      <c r="G112" s="449"/>
      <c r="H112" s="449"/>
      <c r="I112" s="449"/>
      <c r="J112" s="449"/>
      <c r="K112" s="449"/>
      <c r="L112" s="450"/>
      <c r="M112" s="425"/>
    </row>
    <row r="113" spans="5:13" ht="19.5" customHeight="1" x14ac:dyDescent="0.2">
      <c r="E113" s="444"/>
      <c r="F113" s="448"/>
      <c r="G113" s="449"/>
      <c r="H113" s="449"/>
      <c r="I113" s="449"/>
      <c r="J113" s="449"/>
      <c r="K113" s="449"/>
      <c r="L113" s="450"/>
      <c r="M113" s="425"/>
    </row>
    <row r="114" spans="5:13" ht="19.5" customHeight="1" x14ac:dyDescent="0.2">
      <c r="E114" s="444"/>
      <c r="F114" s="452"/>
      <c r="G114" s="449"/>
      <c r="H114" s="449"/>
      <c r="I114" s="449"/>
      <c r="J114" s="449"/>
      <c r="K114" s="449"/>
      <c r="L114" s="450"/>
      <c r="M114" s="425"/>
    </row>
    <row r="115" spans="5:13" ht="19.5" customHeight="1" x14ac:dyDescent="0.2">
      <c r="E115" s="444"/>
      <c r="F115" s="448"/>
      <c r="G115" s="449"/>
      <c r="H115" s="449"/>
      <c r="I115" s="449"/>
      <c r="J115" s="449"/>
      <c r="K115" s="449"/>
      <c r="L115" s="450"/>
      <c r="M115" s="425"/>
    </row>
    <row r="116" spans="5:13" ht="19.5" customHeight="1" x14ac:dyDescent="0.2">
      <c r="E116" s="444"/>
      <c r="F116" s="448"/>
      <c r="G116" s="449"/>
      <c r="H116" s="449"/>
      <c r="I116" s="449"/>
      <c r="J116" s="449"/>
      <c r="K116" s="449"/>
      <c r="L116" s="450"/>
      <c r="M116" s="425"/>
    </row>
    <row r="117" spans="5:13" ht="19.5" customHeight="1" x14ac:dyDescent="0.2">
      <c r="E117" s="444"/>
      <c r="F117" s="453"/>
      <c r="G117" s="449"/>
      <c r="H117" s="449"/>
      <c r="I117" s="449"/>
      <c r="J117" s="449"/>
      <c r="K117" s="449"/>
      <c r="L117" s="450"/>
      <c r="M117" s="425"/>
    </row>
    <row r="118" spans="5:13" ht="16.5" customHeight="1" x14ac:dyDescent="0.2">
      <c r="E118" s="444"/>
      <c r="F118" s="453"/>
      <c r="G118" s="449"/>
      <c r="H118" s="449"/>
      <c r="I118" s="449"/>
      <c r="J118" s="449"/>
      <c r="K118" s="449"/>
      <c r="L118" s="450"/>
      <c r="M118" s="425"/>
    </row>
    <row r="119" spans="5:13" ht="15" customHeight="1" x14ac:dyDescent="0.2">
      <c r="E119" s="444"/>
      <c r="F119" s="448"/>
      <c r="G119" s="449"/>
      <c r="H119" s="449"/>
      <c r="I119" s="449"/>
      <c r="J119" s="449"/>
      <c r="K119" s="449"/>
      <c r="L119" s="450"/>
      <c r="M119" s="425"/>
    </row>
    <row r="120" spans="5:13" ht="19.5" customHeight="1" x14ac:dyDescent="0.2">
      <c r="E120" s="444"/>
      <c r="F120" s="448"/>
      <c r="G120" s="449"/>
      <c r="H120" s="449"/>
      <c r="I120" s="449"/>
      <c r="J120" s="449"/>
      <c r="K120" s="449"/>
      <c r="L120" s="450"/>
      <c r="M120" s="425"/>
    </row>
    <row r="121" spans="5:13" ht="19.5" customHeight="1" x14ac:dyDescent="0.2">
      <c r="E121" s="444"/>
      <c r="F121" s="448"/>
      <c r="G121" s="449"/>
      <c r="H121" s="449"/>
      <c r="I121" s="449"/>
      <c r="J121" s="449"/>
      <c r="K121" s="449"/>
      <c r="L121" s="450"/>
      <c r="M121" s="425"/>
    </row>
    <row r="122" spans="5:13" ht="19.5" customHeight="1" x14ac:dyDescent="0.2">
      <c r="E122" s="444"/>
      <c r="F122" s="448"/>
      <c r="G122" s="449"/>
      <c r="H122" s="449"/>
      <c r="I122" s="449"/>
      <c r="J122" s="449"/>
      <c r="K122" s="449"/>
      <c r="L122" s="450"/>
      <c r="M122" s="425"/>
    </row>
    <row r="123" spans="5:13" ht="19.5" customHeight="1" x14ac:dyDescent="0.2">
      <c r="E123" s="444"/>
      <c r="F123" s="448"/>
      <c r="G123" s="449"/>
      <c r="H123" s="449"/>
      <c r="I123" s="449"/>
      <c r="J123" s="449"/>
      <c r="K123" s="449"/>
      <c r="L123" s="450"/>
      <c r="M123" s="425"/>
    </row>
    <row r="124" spans="5:13" ht="26.25" customHeight="1" x14ac:dyDescent="0.2">
      <c r="E124" s="444"/>
      <c r="F124" s="451"/>
      <c r="G124" s="449"/>
      <c r="H124" s="449"/>
      <c r="I124" s="449"/>
      <c r="J124" s="449"/>
      <c r="K124" s="449"/>
      <c r="L124" s="450"/>
      <c r="M124" s="425"/>
    </row>
    <row r="125" spans="5:13" ht="26.25" customHeight="1" x14ac:dyDescent="0.2">
      <c r="E125" s="444"/>
      <c r="F125" s="451"/>
      <c r="G125" s="449"/>
      <c r="H125" s="449"/>
      <c r="I125" s="449"/>
      <c r="J125" s="449"/>
      <c r="K125" s="449"/>
      <c r="L125" s="450"/>
      <c r="M125" s="425"/>
    </row>
    <row r="126" spans="5:13" ht="27" customHeight="1" x14ac:dyDescent="0.2">
      <c r="E126" s="444"/>
      <c r="F126" s="445"/>
      <c r="G126" s="446"/>
      <c r="H126" s="446"/>
      <c r="I126" s="446"/>
      <c r="J126" s="446"/>
      <c r="K126" s="446"/>
      <c r="L126" s="447"/>
      <c r="M126" s="425"/>
    </row>
    <row r="127" spans="5:13" ht="19.5" customHeight="1" x14ac:dyDescent="0.2">
      <c r="E127" s="454"/>
      <c r="F127" s="455"/>
      <c r="G127" s="456"/>
      <c r="H127" s="456"/>
      <c r="I127" s="456"/>
      <c r="J127" s="456"/>
      <c r="K127" s="456"/>
      <c r="L127" s="457"/>
      <c r="M127" s="425"/>
    </row>
    <row r="128" spans="5:13" ht="19.5" customHeight="1" x14ac:dyDescent="0.2">
      <c r="E128" s="444"/>
      <c r="F128" s="453"/>
      <c r="G128" s="449"/>
      <c r="H128" s="449"/>
      <c r="I128" s="449"/>
      <c r="J128" s="449"/>
      <c r="K128" s="449"/>
      <c r="L128" s="450"/>
      <c r="M128" s="425"/>
    </row>
    <row r="129" spans="5:13" ht="19.5" customHeight="1" x14ac:dyDescent="0.2">
      <c r="E129" s="444"/>
      <c r="F129" s="453"/>
      <c r="G129" s="449"/>
      <c r="H129" s="449"/>
      <c r="I129" s="449"/>
      <c r="J129" s="449"/>
      <c r="K129" s="449"/>
      <c r="L129" s="450"/>
      <c r="M129" s="425"/>
    </row>
    <row r="130" spans="5:13" ht="19.5" customHeight="1" x14ac:dyDescent="0.2">
      <c r="E130" s="444"/>
      <c r="F130" s="453"/>
      <c r="G130" s="449"/>
      <c r="H130" s="449"/>
      <c r="I130" s="449"/>
      <c r="J130" s="449"/>
      <c r="K130" s="449"/>
      <c r="L130" s="450"/>
      <c r="M130" s="425"/>
    </row>
    <row r="131" spans="5:13" ht="19.5" customHeight="1" x14ac:dyDescent="0.2">
      <c r="E131" s="444"/>
      <c r="F131" s="453"/>
      <c r="G131" s="449"/>
      <c r="H131" s="449"/>
      <c r="I131" s="449"/>
      <c r="J131" s="449"/>
      <c r="K131" s="449"/>
      <c r="L131" s="450"/>
      <c r="M131" s="425"/>
    </row>
    <row r="132" spans="5:13" ht="19.5" customHeight="1" x14ac:dyDescent="0.2">
      <c r="E132" s="444"/>
      <c r="F132" s="453"/>
      <c r="G132" s="449"/>
      <c r="H132" s="449"/>
      <c r="I132" s="449"/>
      <c r="J132" s="449"/>
      <c r="K132" s="449"/>
      <c r="L132" s="450"/>
      <c r="M132" s="425"/>
    </row>
    <row r="133" spans="5:13" ht="19.5" customHeight="1" x14ac:dyDescent="0.2">
      <c r="E133" s="444"/>
      <c r="F133" s="453"/>
      <c r="G133" s="449"/>
      <c r="H133" s="449"/>
      <c r="I133" s="449"/>
      <c r="J133" s="449"/>
      <c r="K133" s="449"/>
      <c r="L133" s="450"/>
      <c r="M133" s="425"/>
    </row>
    <row r="134" spans="5:13" ht="19.5" customHeight="1" x14ac:dyDescent="0.2">
      <c r="E134" s="454"/>
      <c r="F134" s="455"/>
      <c r="G134" s="456"/>
      <c r="H134" s="456"/>
      <c r="I134" s="456"/>
      <c r="J134" s="456"/>
      <c r="K134" s="456"/>
      <c r="L134" s="457"/>
      <c r="M134" s="425"/>
    </row>
    <row r="135" spans="5:13" ht="19.5" customHeight="1" x14ac:dyDescent="0.2">
      <c r="E135" s="444"/>
      <c r="F135" s="453"/>
      <c r="G135" s="449"/>
      <c r="H135" s="458"/>
      <c r="I135" s="458"/>
      <c r="J135" s="458"/>
      <c r="K135" s="458"/>
      <c r="L135" s="450"/>
      <c r="M135" s="425"/>
    </row>
    <row r="136" spans="5:13" ht="19.5" customHeight="1" x14ac:dyDescent="0.2">
      <c r="E136" s="444"/>
      <c r="F136" s="445"/>
      <c r="G136" s="446"/>
      <c r="H136" s="446"/>
      <c r="I136" s="446"/>
      <c r="J136" s="446"/>
      <c r="K136" s="446"/>
      <c r="L136" s="447"/>
      <c r="M136" s="425"/>
    </row>
    <row r="137" spans="5:13" ht="19.5" customHeight="1" x14ac:dyDescent="0.2">
      <c r="E137" s="444"/>
      <c r="F137" s="452"/>
      <c r="G137" s="449"/>
      <c r="H137" s="459"/>
      <c r="I137" s="459"/>
      <c r="J137" s="459"/>
      <c r="K137" s="459"/>
      <c r="L137" s="450"/>
      <c r="M137" s="425"/>
    </row>
    <row r="138" spans="5:13" ht="19.5" customHeight="1" x14ac:dyDescent="0.2">
      <c r="E138" s="444"/>
      <c r="F138" s="452"/>
      <c r="G138" s="449"/>
      <c r="H138" s="460"/>
      <c r="I138" s="460"/>
      <c r="J138" s="460"/>
      <c r="K138" s="460"/>
      <c r="L138" s="450"/>
      <c r="M138" s="425"/>
    </row>
    <row r="139" spans="5:13" ht="18.75" customHeight="1" x14ac:dyDescent="0.2">
      <c r="E139" s="444"/>
      <c r="F139" s="452"/>
      <c r="G139" s="449"/>
      <c r="H139" s="449"/>
      <c r="I139" s="449"/>
      <c r="J139" s="449"/>
      <c r="K139" s="449"/>
      <c r="L139" s="450"/>
      <c r="M139" s="425"/>
    </row>
    <row r="140" spans="5:13" x14ac:dyDescent="0.2">
      <c r="E140" s="425"/>
      <c r="F140" s="425"/>
      <c r="G140" s="461"/>
      <c r="H140" s="425"/>
      <c r="I140" s="425"/>
      <c r="J140" s="425"/>
      <c r="K140" s="425"/>
      <c r="L140" s="425"/>
      <c r="M140" s="425"/>
    </row>
    <row r="141" spans="5:13" ht="12.75" customHeight="1" x14ac:dyDescent="0.2">
      <c r="E141" s="425"/>
      <c r="F141" s="425"/>
      <c r="G141" s="425"/>
      <c r="H141" s="425"/>
      <c r="I141" s="425"/>
      <c r="J141" s="857"/>
      <c r="K141" s="857"/>
      <c r="L141" s="857"/>
      <c r="M141" s="425"/>
    </row>
    <row r="142" spans="5:13" ht="12.75" customHeight="1" x14ac:dyDescent="0.2">
      <c r="E142" s="425"/>
      <c r="F142" s="462"/>
      <c r="G142" s="857"/>
      <c r="H142" s="857"/>
      <c r="I142" s="857"/>
      <c r="J142" s="858"/>
      <c r="K142" s="858"/>
      <c r="L142" s="858"/>
      <c r="M142" s="425"/>
    </row>
    <row r="143" spans="5:13" x14ac:dyDescent="0.2">
      <c r="E143" s="425"/>
      <c r="F143" s="425"/>
      <c r="G143" s="425"/>
      <c r="H143" s="425"/>
      <c r="I143" s="425"/>
      <c r="J143" s="425"/>
      <c r="K143" s="425"/>
      <c r="L143" s="425"/>
      <c r="M143" s="425"/>
    </row>
    <row r="144" spans="5:13" x14ac:dyDescent="0.2">
      <c r="E144" s="425"/>
      <c r="F144" s="425"/>
      <c r="G144" s="425"/>
      <c r="H144" s="425"/>
      <c r="I144" s="425"/>
      <c r="J144" s="425"/>
      <c r="K144" s="425"/>
      <c r="L144" s="425"/>
      <c r="M144" s="425"/>
    </row>
    <row r="145" spans="5:13" x14ac:dyDescent="0.2">
      <c r="E145" s="425"/>
      <c r="F145" s="425"/>
      <c r="G145" s="425"/>
      <c r="H145" s="425"/>
      <c r="I145" s="425"/>
      <c r="J145" s="425"/>
      <c r="K145" s="425"/>
      <c r="L145" s="425"/>
      <c r="M145" s="425"/>
    </row>
    <row r="146" spans="5:13" x14ac:dyDescent="0.2">
      <c r="E146" s="425"/>
      <c r="F146" s="499"/>
      <c r="G146" s="463"/>
      <c r="H146" s="463"/>
      <c r="I146" s="499"/>
      <c r="J146" s="859"/>
      <c r="K146" s="859"/>
      <c r="L146" s="859"/>
      <c r="M146" s="425"/>
    </row>
    <row r="147" spans="5:13" x14ac:dyDescent="0.2">
      <c r="E147" s="425"/>
      <c r="F147" s="498"/>
      <c r="G147" s="461"/>
      <c r="H147" s="461"/>
      <c r="I147" s="461"/>
      <c r="J147" s="856"/>
      <c r="K147" s="856"/>
      <c r="L147" s="856"/>
      <c r="M147" s="425"/>
    </row>
    <row r="148" spans="5:13" x14ac:dyDescent="0.2">
      <c r="E148" s="425"/>
      <c r="F148" s="499"/>
      <c r="G148" s="461"/>
      <c r="H148" s="461"/>
      <c r="I148" s="461"/>
      <c r="J148" s="856"/>
      <c r="K148" s="856"/>
      <c r="L148" s="856"/>
      <c r="M148" s="425"/>
    </row>
    <row r="149" spans="5:13" x14ac:dyDescent="0.2">
      <c r="E149" s="425"/>
      <c r="F149" s="498"/>
      <c r="G149" s="856"/>
      <c r="H149" s="856"/>
      <c r="I149" s="856"/>
      <c r="J149" s="856"/>
      <c r="K149" s="856"/>
      <c r="L149" s="856"/>
      <c r="M149" s="425"/>
    </row>
    <row r="150" spans="5:13" x14ac:dyDescent="0.2">
      <c r="E150" s="425"/>
      <c r="F150" s="425"/>
      <c r="G150" s="856"/>
      <c r="H150" s="856"/>
      <c r="I150" s="856"/>
      <c r="J150" s="856"/>
      <c r="K150" s="856"/>
      <c r="L150" s="856"/>
      <c r="M150" s="425"/>
    </row>
    <row r="151" spans="5:13" x14ac:dyDescent="0.2">
      <c r="E151" s="425"/>
      <c r="F151" s="466"/>
      <c r="G151" s="499"/>
      <c r="H151" s="498"/>
      <c r="I151" s="498"/>
      <c r="J151" s="498"/>
      <c r="K151" s="498"/>
      <c r="L151" s="498"/>
      <c r="M151" s="425"/>
    </row>
    <row r="152" spans="5:13" x14ac:dyDescent="0.2">
      <c r="E152" s="425"/>
      <c r="F152" s="425"/>
      <c r="G152" s="498"/>
      <c r="H152" s="498"/>
      <c r="I152" s="498"/>
      <c r="J152" s="498"/>
      <c r="K152" s="498"/>
      <c r="L152" s="498"/>
      <c r="M152" s="425"/>
    </row>
    <row r="153" spans="5:13" x14ac:dyDescent="0.2">
      <c r="E153" s="425"/>
      <c r="F153" s="461"/>
      <c r="G153" s="467"/>
      <c r="H153" s="498"/>
      <c r="I153" s="498"/>
      <c r="J153" s="498"/>
      <c r="K153" s="498"/>
      <c r="L153" s="498"/>
      <c r="M153" s="425"/>
    </row>
    <row r="154" spans="5:13" x14ac:dyDescent="0.2">
      <c r="E154" s="425"/>
      <c r="F154" s="425"/>
      <c r="G154" s="499"/>
      <c r="H154" s="498"/>
      <c r="I154" s="498"/>
      <c r="J154" s="498"/>
      <c r="K154" s="498"/>
      <c r="L154" s="498"/>
      <c r="M154" s="425"/>
    </row>
    <row r="155" spans="5:13" x14ac:dyDescent="0.2">
      <c r="E155" s="425"/>
      <c r="F155" s="461"/>
      <c r="G155" s="467"/>
      <c r="H155" s="498"/>
      <c r="I155" s="498"/>
      <c r="J155" s="498"/>
      <c r="K155" s="498"/>
      <c r="L155" s="498"/>
      <c r="M155" s="425"/>
    </row>
    <row r="156" spans="5:13" x14ac:dyDescent="0.2">
      <c r="E156" s="425"/>
      <c r="F156" s="461"/>
      <c r="G156" s="467"/>
      <c r="H156" s="498"/>
      <c r="I156" s="498"/>
      <c r="J156" s="498"/>
      <c r="K156" s="498"/>
      <c r="L156" s="498"/>
      <c r="M156" s="425"/>
    </row>
    <row r="157" spans="5:13" x14ac:dyDescent="0.2">
      <c r="E157" s="425"/>
      <c r="F157" s="425"/>
      <c r="G157" s="425"/>
      <c r="H157" s="498"/>
      <c r="I157" s="498"/>
      <c r="J157" s="498"/>
      <c r="K157" s="498"/>
      <c r="L157" s="498"/>
      <c r="M157" s="425"/>
    </row>
    <row r="158" spans="5:13" x14ac:dyDescent="0.2">
      <c r="E158" s="425"/>
      <c r="F158" s="461"/>
      <c r="G158" s="467"/>
      <c r="H158" s="425"/>
      <c r="I158" s="425"/>
      <c r="J158" s="425"/>
      <c r="K158" s="425"/>
      <c r="L158" s="425"/>
      <c r="M158" s="425"/>
    </row>
    <row r="159" spans="5:13" x14ac:dyDescent="0.2">
      <c r="E159" s="425"/>
      <c r="F159" s="425"/>
      <c r="G159" s="425"/>
      <c r="H159" s="425"/>
      <c r="I159" s="425"/>
      <c r="J159" s="425"/>
      <c r="K159" s="425"/>
      <c r="L159" s="425"/>
      <c r="M159" s="425"/>
    </row>
    <row r="160" spans="5:13" x14ac:dyDescent="0.2">
      <c r="E160" s="425"/>
      <c r="F160" s="425"/>
      <c r="G160" s="425"/>
      <c r="H160" s="425"/>
      <c r="I160" s="425"/>
      <c r="J160" s="425"/>
      <c r="K160" s="425"/>
      <c r="L160" s="425"/>
      <c r="M160" s="425"/>
    </row>
    <row r="161" spans="5:13" x14ac:dyDescent="0.2">
      <c r="E161" s="425"/>
      <c r="F161" s="425"/>
      <c r="G161" s="425"/>
      <c r="H161" s="425"/>
      <c r="I161" s="425"/>
      <c r="J161" s="425"/>
      <c r="K161" s="425"/>
      <c r="L161" s="425"/>
      <c r="M161" s="425"/>
    </row>
    <row r="162" spans="5:13" x14ac:dyDescent="0.2">
      <c r="E162" s="425"/>
      <c r="F162" s="425"/>
      <c r="G162" s="425"/>
      <c r="H162" s="425"/>
      <c r="I162" s="425"/>
      <c r="J162" s="425"/>
      <c r="K162" s="425"/>
      <c r="L162" s="425"/>
      <c r="M162" s="425"/>
    </row>
    <row r="163" spans="5:13" x14ac:dyDescent="0.2">
      <c r="E163" s="425"/>
      <c r="F163" s="425"/>
      <c r="G163" s="425"/>
      <c r="H163" s="425"/>
      <c r="I163" s="425"/>
      <c r="J163" s="425"/>
      <c r="K163" s="425"/>
      <c r="L163" s="425"/>
      <c r="M163" s="425"/>
    </row>
    <row r="164" spans="5:13" x14ac:dyDescent="0.2">
      <c r="E164" s="425"/>
      <c r="F164" s="425"/>
      <c r="G164" s="425"/>
      <c r="H164" s="425"/>
      <c r="I164" s="425"/>
      <c r="J164" s="425"/>
      <c r="K164" s="425"/>
      <c r="L164" s="425"/>
      <c r="M164" s="425"/>
    </row>
    <row r="165" spans="5:13" x14ac:dyDescent="0.2">
      <c r="E165" s="425"/>
      <c r="F165" s="425"/>
      <c r="G165" s="425"/>
      <c r="H165" s="425"/>
      <c r="I165" s="425"/>
      <c r="J165" s="425"/>
      <c r="K165" s="425"/>
      <c r="L165" s="425"/>
      <c r="M165" s="425"/>
    </row>
    <row r="166" spans="5:13" x14ac:dyDescent="0.2">
      <c r="E166" s="425"/>
      <c r="F166" s="425"/>
      <c r="G166" s="425"/>
      <c r="H166" s="425"/>
      <c r="I166" s="425"/>
      <c r="J166" s="425"/>
      <c r="K166" s="425"/>
      <c r="L166" s="425"/>
      <c r="M166" s="425"/>
    </row>
    <row r="167" spans="5:13" ht="21" customHeight="1" x14ac:dyDescent="0.2">
      <c r="E167" s="425"/>
      <c r="F167" s="425"/>
      <c r="G167" s="425"/>
      <c r="H167" s="425"/>
      <c r="I167" s="425"/>
      <c r="J167" s="425"/>
      <c r="K167" s="425"/>
      <c r="L167" s="425"/>
      <c r="M167" s="425"/>
    </row>
    <row r="168" spans="5:13" ht="21" customHeight="1" x14ac:dyDescent="0.2">
      <c r="E168" s="425"/>
      <c r="F168" s="425"/>
      <c r="G168" s="425"/>
      <c r="H168" s="425"/>
      <c r="I168" s="425"/>
      <c r="J168" s="425"/>
      <c r="K168" s="425"/>
      <c r="L168" s="425"/>
      <c r="M168" s="425"/>
    </row>
    <row r="169" spans="5:13" ht="21" customHeight="1" x14ac:dyDescent="0.2">
      <c r="E169" s="425"/>
      <c r="F169" s="425"/>
      <c r="G169" s="425"/>
      <c r="H169" s="425"/>
      <c r="I169" s="425"/>
      <c r="J169" s="425"/>
      <c r="K169" s="425"/>
      <c r="L169" s="425"/>
      <c r="M169" s="425"/>
    </row>
    <row r="170" spans="5:13" ht="21" customHeight="1" x14ac:dyDescent="0.2">
      <c r="E170" s="425"/>
      <c r="F170" s="425"/>
      <c r="G170" s="425"/>
      <c r="H170" s="425"/>
      <c r="I170" s="425"/>
      <c r="J170" s="425"/>
      <c r="K170" s="425"/>
      <c r="L170" s="425"/>
      <c r="M170" s="425"/>
    </row>
    <row r="171" spans="5:13" x14ac:dyDescent="0.2">
      <c r="E171" s="425"/>
      <c r="F171" s="425"/>
      <c r="G171" s="425"/>
      <c r="H171" s="425"/>
      <c r="I171" s="425"/>
      <c r="J171" s="425"/>
      <c r="K171" s="425"/>
      <c r="L171" s="425"/>
      <c r="M171" s="425"/>
    </row>
    <row r="172" spans="5:13" ht="20.25" customHeight="1" x14ac:dyDescent="0.2">
      <c r="E172" s="425"/>
      <c r="F172" s="425"/>
      <c r="G172" s="425"/>
      <c r="H172" s="425"/>
      <c r="I172" s="425"/>
      <c r="J172" s="425"/>
      <c r="K172" s="425"/>
      <c r="L172" s="425"/>
      <c r="M172" s="425"/>
    </row>
    <row r="173" spans="5:13" ht="20.25" customHeight="1" x14ac:dyDescent="0.2">
      <c r="E173" s="425"/>
      <c r="F173" s="425"/>
      <c r="G173" s="425"/>
      <c r="H173" s="425"/>
      <c r="I173" s="425"/>
      <c r="J173" s="425"/>
      <c r="K173" s="425"/>
      <c r="L173" s="425"/>
      <c r="M173" s="425"/>
    </row>
    <row r="174" spans="5:13" ht="24" customHeight="1" x14ac:dyDescent="0.2">
      <c r="E174" s="425"/>
      <c r="F174" s="425"/>
      <c r="G174" s="425"/>
      <c r="H174" s="425"/>
      <c r="I174" s="425"/>
      <c r="J174" s="425"/>
      <c r="K174" s="425"/>
      <c r="L174" s="425"/>
      <c r="M174" s="425"/>
    </row>
    <row r="175" spans="5:13" ht="20.25" customHeight="1" x14ac:dyDescent="0.2">
      <c r="E175" s="425"/>
      <c r="F175" s="425"/>
      <c r="G175" s="425"/>
      <c r="H175" s="425"/>
      <c r="I175" s="425"/>
      <c r="J175" s="425"/>
      <c r="K175" s="425"/>
      <c r="L175" s="425"/>
      <c r="M175" s="425"/>
    </row>
    <row r="176" spans="5:13" ht="20.25" customHeight="1" x14ac:dyDescent="0.2">
      <c r="E176" s="425"/>
      <c r="F176" s="425"/>
      <c r="G176" s="425"/>
      <c r="H176" s="425"/>
      <c r="I176" s="425"/>
      <c r="J176" s="425"/>
      <c r="K176" s="425"/>
      <c r="L176" s="425"/>
      <c r="M176" s="425"/>
    </row>
    <row r="177" spans="5:13" ht="20.25" customHeight="1" x14ac:dyDescent="0.2">
      <c r="E177" s="425"/>
      <c r="F177" s="425"/>
      <c r="G177" s="425"/>
      <c r="H177" s="425"/>
      <c r="I177" s="425"/>
      <c r="J177" s="425"/>
      <c r="K177" s="425"/>
      <c r="L177" s="425"/>
      <c r="M177" s="425"/>
    </row>
    <row r="178" spans="5:13" ht="20.25" customHeight="1" x14ac:dyDescent="0.2">
      <c r="E178" s="425"/>
      <c r="F178" s="425"/>
      <c r="G178" s="425"/>
      <c r="H178" s="425"/>
      <c r="I178" s="425"/>
      <c r="J178" s="425"/>
      <c r="K178" s="425"/>
      <c r="L178" s="425"/>
      <c r="M178" s="425"/>
    </row>
    <row r="179" spans="5:13" ht="20.25" customHeight="1" x14ac:dyDescent="0.2">
      <c r="E179" s="425"/>
      <c r="F179" s="425"/>
      <c r="G179" s="425"/>
      <c r="H179" s="425"/>
      <c r="I179" s="425"/>
      <c r="J179" s="425"/>
      <c r="K179" s="425"/>
      <c r="L179" s="425"/>
      <c r="M179" s="425"/>
    </row>
    <row r="180" spans="5:13" ht="20.25" customHeight="1" x14ac:dyDescent="0.2">
      <c r="E180" s="425"/>
      <c r="F180" s="425"/>
      <c r="G180" s="425"/>
      <c r="H180" s="425"/>
      <c r="I180" s="425"/>
      <c r="J180" s="425"/>
      <c r="K180" s="425"/>
      <c r="L180" s="425"/>
      <c r="M180" s="425"/>
    </row>
    <row r="181" spans="5:13" ht="20.25" customHeight="1" x14ac:dyDescent="0.2">
      <c r="E181" s="425"/>
      <c r="F181" s="425"/>
      <c r="G181" s="425"/>
      <c r="H181" s="425"/>
      <c r="I181" s="425"/>
      <c r="J181" s="425"/>
      <c r="K181" s="425"/>
      <c r="L181" s="425"/>
      <c r="M181" s="425"/>
    </row>
    <row r="182" spans="5:13" ht="20.25" customHeight="1" x14ac:dyDescent="0.2">
      <c r="E182" s="425"/>
      <c r="F182" s="425"/>
      <c r="G182" s="425"/>
      <c r="H182" s="425"/>
      <c r="I182" s="425"/>
      <c r="J182" s="425"/>
      <c r="K182" s="425"/>
      <c r="L182" s="425"/>
      <c r="M182" s="425"/>
    </row>
    <row r="183" spans="5:13" ht="20.25" customHeight="1" x14ac:dyDescent="0.2">
      <c r="E183" s="425"/>
      <c r="F183" s="425"/>
      <c r="G183" s="425"/>
      <c r="H183" s="425"/>
      <c r="I183" s="425"/>
      <c r="J183" s="425"/>
      <c r="K183" s="425"/>
      <c r="L183" s="425"/>
      <c r="M183" s="425"/>
    </row>
    <row r="184" spans="5:13" ht="20.25" customHeight="1" x14ac:dyDescent="0.2">
      <c r="E184" s="425"/>
      <c r="F184" s="425"/>
      <c r="G184" s="425"/>
      <c r="H184" s="425"/>
      <c r="I184" s="425"/>
      <c r="J184" s="425"/>
      <c r="K184" s="425"/>
      <c r="L184" s="425"/>
      <c r="M184" s="425"/>
    </row>
    <row r="185" spans="5:13" ht="20.25" customHeight="1" x14ac:dyDescent="0.2">
      <c r="E185" s="425"/>
      <c r="F185" s="425"/>
      <c r="G185" s="425"/>
      <c r="H185" s="425"/>
      <c r="I185" s="425"/>
      <c r="J185" s="425"/>
      <c r="K185" s="425"/>
      <c r="L185" s="425"/>
      <c r="M185" s="425"/>
    </row>
    <row r="186" spans="5:13" ht="20.25" customHeight="1" x14ac:dyDescent="0.2">
      <c r="E186" s="425"/>
      <c r="F186" s="425"/>
      <c r="G186" s="425"/>
      <c r="H186" s="425"/>
      <c r="I186" s="425"/>
      <c r="J186" s="425"/>
      <c r="K186" s="425"/>
      <c r="L186" s="425"/>
      <c r="M186" s="425"/>
    </row>
    <row r="187" spans="5:13" ht="20.25" customHeight="1" x14ac:dyDescent="0.2">
      <c r="E187" s="425"/>
      <c r="F187" s="425"/>
      <c r="G187" s="425"/>
      <c r="H187" s="425"/>
      <c r="I187" s="425"/>
      <c r="J187" s="425"/>
      <c r="K187" s="425"/>
      <c r="L187" s="425"/>
      <c r="M187" s="425"/>
    </row>
    <row r="188" spans="5:13" ht="20.25" customHeight="1" x14ac:dyDescent="0.2">
      <c r="E188" s="425"/>
      <c r="F188" s="425"/>
      <c r="G188" s="425"/>
      <c r="H188" s="425"/>
      <c r="I188" s="425"/>
      <c r="J188" s="425"/>
      <c r="K188" s="425"/>
      <c r="L188" s="425"/>
      <c r="M188" s="425"/>
    </row>
    <row r="189" spans="5:13" ht="20.25" customHeight="1" x14ac:dyDescent="0.2">
      <c r="E189" s="425"/>
      <c r="F189" s="425"/>
      <c r="G189" s="425"/>
      <c r="H189" s="425"/>
      <c r="I189" s="425"/>
      <c r="J189" s="425"/>
      <c r="K189" s="425"/>
      <c r="L189" s="425"/>
      <c r="M189" s="425"/>
    </row>
    <row r="190" spans="5:13" ht="32.25" customHeight="1" x14ac:dyDescent="0.2">
      <c r="E190" s="425"/>
      <c r="F190" s="425"/>
      <c r="G190" s="425"/>
      <c r="H190" s="425"/>
      <c r="I190" s="425"/>
      <c r="J190" s="425"/>
      <c r="K190" s="425"/>
      <c r="L190" s="425"/>
      <c r="M190" s="425"/>
    </row>
    <row r="191" spans="5:13" ht="28.5" customHeight="1" x14ac:dyDescent="0.2">
      <c r="E191" s="425"/>
      <c r="F191" s="425"/>
      <c r="G191" s="425"/>
      <c r="H191" s="425"/>
      <c r="I191" s="425"/>
      <c r="J191" s="425"/>
      <c r="K191" s="425"/>
      <c r="L191" s="425"/>
      <c r="M191" s="425"/>
    </row>
    <row r="192" spans="5:13" ht="20.25" customHeight="1" x14ac:dyDescent="0.2">
      <c r="E192" s="425"/>
      <c r="F192" s="425"/>
      <c r="G192" s="425"/>
      <c r="H192" s="425"/>
      <c r="I192" s="425"/>
      <c r="J192" s="425"/>
      <c r="K192" s="425"/>
      <c r="L192" s="425"/>
      <c r="M192" s="425"/>
    </row>
    <row r="193" spans="5:13" ht="20.25" customHeight="1" x14ac:dyDescent="0.2">
      <c r="E193" s="425"/>
      <c r="F193" s="425"/>
      <c r="G193" s="425"/>
      <c r="H193" s="425"/>
      <c r="I193" s="425"/>
      <c r="J193" s="425"/>
      <c r="K193" s="425"/>
      <c r="L193" s="425"/>
      <c r="M193" s="425"/>
    </row>
    <row r="194" spans="5:13" ht="20.25" customHeight="1" x14ac:dyDescent="0.2">
      <c r="E194" s="425"/>
      <c r="F194" s="425"/>
      <c r="G194" s="425"/>
      <c r="H194" s="425"/>
      <c r="I194" s="425"/>
      <c r="J194" s="425"/>
      <c r="K194" s="425"/>
      <c r="L194" s="425"/>
      <c r="M194" s="425"/>
    </row>
    <row r="195" spans="5:13" ht="20.25" customHeight="1" x14ac:dyDescent="0.2">
      <c r="E195" s="425"/>
      <c r="F195" s="425"/>
      <c r="G195" s="425"/>
      <c r="H195" s="425"/>
      <c r="I195" s="425"/>
      <c r="J195" s="425"/>
      <c r="K195" s="425"/>
      <c r="L195" s="425"/>
      <c r="M195" s="425"/>
    </row>
    <row r="196" spans="5:13" ht="20.25" customHeight="1" x14ac:dyDescent="0.2">
      <c r="E196" s="425"/>
      <c r="F196" s="425"/>
      <c r="G196" s="425"/>
      <c r="H196" s="425"/>
      <c r="I196" s="425"/>
      <c r="J196" s="425"/>
      <c r="K196" s="425"/>
      <c r="L196" s="425"/>
      <c r="M196" s="425"/>
    </row>
    <row r="197" spans="5:13" ht="20.25" customHeight="1" x14ac:dyDescent="0.2">
      <c r="E197" s="425"/>
      <c r="F197" s="425"/>
      <c r="G197" s="425"/>
      <c r="H197" s="425"/>
      <c r="I197" s="425"/>
      <c r="J197" s="425"/>
      <c r="K197" s="425"/>
      <c r="L197" s="425"/>
      <c r="M197" s="425"/>
    </row>
    <row r="198" spans="5:13" ht="20.25" customHeight="1" x14ac:dyDescent="0.2">
      <c r="E198" s="425"/>
      <c r="F198" s="425"/>
      <c r="G198" s="425"/>
      <c r="H198" s="425"/>
      <c r="I198" s="425"/>
      <c r="J198" s="425"/>
      <c r="K198" s="425"/>
      <c r="L198" s="425"/>
      <c r="M198" s="425"/>
    </row>
    <row r="199" spans="5:13" ht="20.25" customHeight="1" x14ac:dyDescent="0.2">
      <c r="E199" s="425"/>
      <c r="F199" s="425"/>
      <c r="G199" s="425"/>
      <c r="H199" s="425"/>
      <c r="I199" s="425"/>
      <c r="J199" s="425"/>
      <c r="K199" s="425"/>
      <c r="L199" s="425"/>
      <c r="M199" s="425"/>
    </row>
    <row r="200" spans="5:13" ht="20.25" customHeight="1" x14ac:dyDescent="0.2">
      <c r="E200" s="425"/>
      <c r="F200" s="425"/>
      <c r="G200" s="425"/>
      <c r="H200" s="425"/>
      <c r="I200" s="425"/>
      <c r="J200" s="425"/>
      <c r="K200" s="425"/>
      <c r="L200" s="425"/>
      <c r="M200" s="425"/>
    </row>
    <row r="201" spans="5:13" ht="20.25" customHeight="1" x14ac:dyDescent="0.2">
      <c r="E201" s="425"/>
      <c r="F201" s="425"/>
      <c r="G201" s="425"/>
      <c r="H201" s="425"/>
      <c r="I201" s="425"/>
      <c r="J201" s="425"/>
      <c r="K201" s="425"/>
      <c r="L201" s="425"/>
      <c r="M201" s="425"/>
    </row>
    <row r="202" spans="5:13" ht="20.25" customHeight="1" x14ac:dyDescent="0.2">
      <c r="E202" s="425"/>
      <c r="F202" s="425"/>
      <c r="G202" s="425"/>
      <c r="H202" s="425"/>
      <c r="I202" s="425"/>
      <c r="J202" s="425"/>
      <c r="K202" s="425"/>
      <c r="L202" s="425"/>
      <c r="M202" s="425"/>
    </row>
    <row r="203" spans="5:13" ht="20.25" customHeight="1" x14ac:dyDescent="0.2">
      <c r="E203" s="425"/>
      <c r="F203" s="425"/>
      <c r="G203" s="425"/>
      <c r="H203" s="425"/>
      <c r="I203" s="425"/>
      <c r="J203" s="425"/>
      <c r="K203" s="425"/>
      <c r="L203" s="425"/>
      <c r="M203" s="425"/>
    </row>
    <row r="204" spans="5:13" x14ac:dyDescent="0.2">
      <c r="E204" s="425"/>
      <c r="F204" s="425"/>
      <c r="G204" s="425"/>
      <c r="H204" s="425"/>
      <c r="I204" s="425"/>
      <c r="J204" s="425"/>
      <c r="K204" s="425"/>
      <c r="L204" s="425"/>
      <c r="M204" s="425"/>
    </row>
    <row r="205" spans="5:13" ht="12.75" customHeight="1" x14ac:dyDescent="0.2">
      <c r="E205" s="425"/>
      <c r="F205" s="425"/>
      <c r="G205" s="425"/>
      <c r="H205" s="425"/>
      <c r="I205" s="425"/>
      <c r="J205" s="425"/>
      <c r="K205" s="425"/>
      <c r="L205" s="425"/>
      <c r="M205" s="425"/>
    </row>
    <row r="206" spans="5:13" x14ac:dyDescent="0.2">
      <c r="E206" s="425"/>
      <c r="F206" s="425"/>
      <c r="G206" s="425"/>
      <c r="H206" s="425"/>
      <c r="I206" s="425"/>
      <c r="J206" s="425"/>
      <c r="K206" s="425"/>
      <c r="L206" s="425"/>
      <c r="M206" s="425"/>
    </row>
    <row r="207" spans="5:13" x14ac:dyDescent="0.2">
      <c r="E207" s="425"/>
      <c r="F207" s="425"/>
      <c r="G207" s="425"/>
      <c r="H207" s="425"/>
      <c r="I207" s="425"/>
      <c r="J207" s="425"/>
      <c r="K207" s="425"/>
      <c r="L207" s="425"/>
      <c r="M207" s="425"/>
    </row>
    <row r="208" spans="5:13" ht="12.75" customHeight="1" x14ac:dyDescent="0.2">
      <c r="E208" s="425"/>
      <c r="F208" s="425"/>
      <c r="G208" s="425"/>
      <c r="H208" s="425"/>
      <c r="I208" s="425"/>
      <c r="J208" s="425"/>
      <c r="K208" s="425"/>
      <c r="L208" s="425"/>
      <c r="M208" s="425"/>
    </row>
    <row r="209" spans="5:13" x14ac:dyDescent="0.2">
      <c r="E209" s="425"/>
      <c r="F209" s="425"/>
      <c r="G209" s="425"/>
      <c r="H209" s="425"/>
      <c r="I209" s="425"/>
      <c r="J209" s="425"/>
      <c r="K209" s="425"/>
      <c r="L209" s="425"/>
      <c r="M209" s="425"/>
    </row>
    <row r="210" spans="5:13" x14ac:dyDescent="0.2">
      <c r="E210" s="425"/>
      <c r="F210" s="425"/>
      <c r="G210" s="425"/>
      <c r="H210" s="425"/>
      <c r="I210" s="425"/>
      <c r="J210" s="425"/>
      <c r="K210" s="425"/>
      <c r="L210" s="425"/>
      <c r="M210" s="425"/>
    </row>
    <row r="211" spans="5:13" x14ac:dyDescent="0.2">
      <c r="E211" s="425"/>
      <c r="F211" s="425"/>
      <c r="G211" s="425"/>
      <c r="H211" s="425"/>
      <c r="I211" s="425"/>
      <c r="J211" s="425"/>
      <c r="K211" s="425"/>
      <c r="L211" s="425"/>
      <c r="M211" s="425"/>
    </row>
    <row r="212" spans="5:13" x14ac:dyDescent="0.2">
      <c r="E212" s="425"/>
      <c r="F212" s="425"/>
      <c r="G212" s="425"/>
      <c r="H212" s="425"/>
      <c r="I212" s="425"/>
      <c r="J212" s="425"/>
      <c r="K212" s="425"/>
      <c r="L212" s="425"/>
      <c r="M212" s="425"/>
    </row>
    <row r="213" spans="5:13" x14ac:dyDescent="0.2">
      <c r="E213" s="425"/>
      <c r="F213" s="425"/>
      <c r="G213" s="425"/>
      <c r="H213" s="425"/>
      <c r="I213" s="425"/>
      <c r="J213" s="425"/>
      <c r="K213" s="425"/>
      <c r="L213" s="425"/>
      <c r="M213" s="425"/>
    </row>
    <row r="214" spans="5:13" x14ac:dyDescent="0.2">
      <c r="E214" s="425"/>
      <c r="F214" s="425"/>
      <c r="G214" s="425"/>
      <c r="H214" s="425"/>
      <c r="I214" s="425"/>
      <c r="J214" s="425"/>
      <c r="K214" s="425"/>
      <c r="L214" s="425"/>
      <c r="M214" s="425"/>
    </row>
    <row r="215" spans="5:13" x14ac:dyDescent="0.2">
      <c r="E215" s="425"/>
      <c r="F215" s="425"/>
      <c r="G215" s="425"/>
      <c r="H215" s="425"/>
      <c r="I215" s="425"/>
      <c r="J215" s="425"/>
      <c r="K215" s="425"/>
      <c r="L215" s="425"/>
      <c r="M215" s="425"/>
    </row>
    <row r="216" spans="5:13" x14ac:dyDescent="0.2">
      <c r="E216" s="425"/>
      <c r="F216" s="425"/>
      <c r="G216" s="425"/>
      <c r="H216" s="425"/>
      <c r="I216" s="425"/>
      <c r="J216" s="425"/>
      <c r="K216" s="425"/>
      <c r="L216" s="425"/>
      <c r="M216" s="425"/>
    </row>
    <row r="217" spans="5:13" x14ac:dyDescent="0.2">
      <c r="E217" s="425"/>
      <c r="F217" s="425"/>
      <c r="G217" s="425"/>
      <c r="H217" s="425"/>
      <c r="I217" s="425"/>
      <c r="J217" s="425"/>
      <c r="K217" s="425"/>
      <c r="L217" s="425"/>
      <c r="M217" s="425"/>
    </row>
    <row r="218" spans="5:13" x14ac:dyDescent="0.2">
      <c r="E218" s="425"/>
      <c r="F218" s="425"/>
      <c r="G218" s="425"/>
      <c r="H218" s="425"/>
      <c r="I218" s="425"/>
      <c r="J218" s="425"/>
      <c r="K218" s="425"/>
      <c r="L218" s="425"/>
      <c r="M218" s="425"/>
    </row>
    <row r="219" spans="5:13" x14ac:dyDescent="0.2">
      <c r="E219" s="425"/>
      <c r="F219" s="425"/>
      <c r="G219" s="425"/>
      <c r="H219" s="425"/>
      <c r="I219" s="425"/>
      <c r="J219" s="425"/>
      <c r="K219" s="425"/>
      <c r="L219" s="425"/>
      <c r="M219" s="425"/>
    </row>
    <row r="220" spans="5:13" x14ac:dyDescent="0.2">
      <c r="E220" s="425"/>
      <c r="F220" s="425"/>
      <c r="G220" s="425"/>
      <c r="H220" s="425"/>
      <c r="I220" s="425"/>
      <c r="J220" s="425"/>
      <c r="K220" s="425"/>
      <c r="L220" s="425"/>
      <c r="M220" s="425"/>
    </row>
    <row r="221" spans="5:13" x14ac:dyDescent="0.2">
      <c r="E221" s="425"/>
      <c r="F221" s="425"/>
      <c r="G221" s="425"/>
      <c r="H221" s="425"/>
      <c r="I221" s="425"/>
      <c r="J221" s="425"/>
      <c r="K221" s="425"/>
      <c r="L221" s="425"/>
      <c r="M221" s="425"/>
    </row>
    <row r="222" spans="5:13" x14ac:dyDescent="0.2">
      <c r="E222" s="425"/>
      <c r="F222" s="425"/>
      <c r="G222" s="425"/>
      <c r="H222" s="425"/>
      <c r="I222" s="425"/>
      <c r="J222" s="425"/>
      <c r="K222" s="425"/>
      <c r="L222" s="425"/>
      <c r="M222" s="425"/>
    </row>
    <row r="223" spans="5:13" x14ac:dyDescent="0.2">
      <c r="E223" s="425"/>
      <c r="F223" s="425"/>
      <c r="G223" s="425"/>
      <c r="H223" s="425"/>
      <c r="I223" s="425"/>
      <c r="J223" s="425"/>
      <c r="K223" s="425"/>
      <c r="L223" s="425"/>
      <c r="M223" s="425"/>
    </row>
    <row r="224" spans="5:13" x14ac:dyDescent="0.2">
      <c r="E224" s="425"/>
      <c r="F224" s="425"/>
      <c r="G224" s="425"/>
      <c r="H224" s="425"/>
      <c r="I224" s="425"/>
      <c r="J224" s="425"/>
      <c r="K224" s="425"/>
      <c r="L224" s="425"/>
      <c r="M224" s="425"/>
    </row>
    <row r="225" spans="5:13" x14ac:dyDescent="0.2">
      <c r="E225" s="425"/>
      <c r="F225" s="425"/>
      <c r="G225" s="425"/>
      <c r="H225" s="425"/>
      <c r="I225" s="425"/>
      <c r="J225" s="425"/>
      <c r="K225" s="425"/>
      <c r="L225" s="425"/>
      <c r="M225" s="425"/>
    </row>
    <row r="226" spans="5:13" x14ac:dyDescent="0.2">
      <c r="E226" s="425"/>
      <c r="F226" s="425"/>
      <c r="G226" s="425"/>
      <c r="H226" s="425"/>
      <c r="I226" s="425"/>
      <c r="J226" s="425"/>
      <c r="K226" s="425"/>
      <c r="L226" s="425"/>
      <c r="M226" s="425"/>
    </row>
    <row r="227" spans="5:13" x14ac:dyDescent="0.2">
      <c r="E227" s="425"/>
      <c r="F227" s="425"/>
      <c r="G227" s="425"/>
      <c r="H227" s="425"/>
      <c r="I227" s="425"/>
      <c r="J227" s="425"/>
      <c r="K227" s="425"/>
      <c r="L227" s="425"/>
      <c r="M227" s="425"/>
    </row>
    <row r="228" spans="5:13" x14ac:dyDescent="0.2">
      <c r="E228" s="425"/>
      <c r="F228" s="425"/>
      <c r="G228" s="425"/>
      <c r="H228" s="425"/>
      <c r="I228" s="425"/>
      <c r="J228" s="425"/>
      <c r="K228" s="425"/>
      <c r="L228" s="425"/>
      <c r="M228" s="425"/>
    </row>
    <row r="229" spans="5:13" x14ac:dyDescent="0.2">
      <c r="E229" s="425"/>
      <c r="F229" s="425"/>
      <c r="G229" s="425"/>
      <c r="H229" s="425"/>
      <c r="I229" s="425"/>
      <c r="J229" s="425"/>
      <c r="K229" s="425"/>
      <c r="L229" s="425"/>
      <c r="M229" s="425"/>
    </row>
    <row r="230" spans="5:13" x14ac:dyDescent="0.2">
      <c r="E230" s="425"/>
      <c r="F230" s="425"/>
      <c r="G230" s="425"/>
      <c r="H230" s="425"/>
      <c r="I230" s="425"/>
      <c r="J230" s="425"/>
      <c r="K230" s="425"/>
      <c r="L230" s="425"/>
      <c r="M230" s="425"/>
    </row>
    <row r="231" spans="5:13" x14ac:dyDescent="0.2">
      <c r="E231" s="425"/>
      <c r="F231" s="425"/>
      <c r="G231" s="425"/>
      <c r="H231" s="425"/>
      <c r="I231" s="425"/>
      <c r="J231" s="425"/>
      <c r="K231" s="425"/>
      <c r="L231" s="425"/>
      <c r="M231" s="425"/>
    </row>
    <row r="232" spans="5:13" x14ac:dyDescent="0.2">
      <c r="E232" s="425"/>
      <c r="F232" s="425"/>
      <c r="G232" s="425"/>
      <c r="H232" s="425"/>
      <c r="I232" s="425"/>
      <c r="J232" s="425"/>
      <c r="K232" s="425"/>
      <c r="L232" s="425"/>
      <c r="M232" s="425"/>
    </row>
    <row r="233" spans="5:13" ht="18" customHeight="1" x14ac:dyDescent="0.2">
      <c r="E233" s="425"/>
      <c r="F233" s="425"/>
      <c r="G233" s="425"/>
      <c r="H233" s="425"/>
      <c r="I233" s="425"/>
      <c r="J233" s="425"/>
      <c r="K233" s="425"/>
      <c r="L233" s="425"/>
      <c r="M233" s="425"/>
    </row>
    <row r="234" spans="5:13" ht="18" customHeight="1" x14ac:dyDescent="0.2">
      <c r="E234" s="425"/>
      <c r="F234" s="425"/>
      <c r="G234" s="425"/>
      <c r="H234" s="425"/>
      <c r="I234" s="425"/>
      <c r="J234" s="425"/>
      <c r="K234" s="425"/>
      <c r="L234" s="425"/>
      <c r="M234" s="425"/>
    </row>
    <row r="235" spans="5:13" ht="18" customHeight="1" x14ac:dyDescent="0.2">
      <c r="E235" s="425"/>
      <c r="F235" s="425"/>
      <c r="G235" s="425"/>
      <c r="H235" s="425"/>
      <c r="I235" s="425"/>
      <c r="J235" s="425"/>
      <c r="K235" s="425"/>
      <c r="L235" s="425"/>
      <c r="M235" s="425"/>
    </row>
    <row r="236" spans="5:13" ht="18" customHeight="1" x14ac:dyDescent="0.2">
      <c r="E236" s="425"/>
      <c r="F236" s="425"/>
      <c r="G236" s="425"/>
      <c r="H236" s="425"/>
      <c r="I236" s="425"/>
      <c r="J236" s="425"/>
      <c r="K236" s="425"/>
      <c r="L236" s="425"/>
      <c r="M236" s="425"/>
    </row>
    <row r="237" spans="5:13" ht="18" customHeight="1" x14ac:dyDescent="0.2">
      <c r="E237" s="425"/>
      <c r="F237" s="425"/>
      <c r="G237" s="425"/>
      <c r="H237" s="425"/>
      <c r="I237" s="425"/>
      <c r="J237" s="425"/>
      <c r="K237" s="425"/>
      <c r="L237" s="425"/>
      <c r="M237" s="425"/>
    </row>
    <row r="238" spans="5:13" ht="18" customHeight="1" x14ac:dyDescent="0.2">
      <c r="E238" s="425"/>
      <c r="F238" s="425"/>
      <c r="G238" s="425"/>
      <c r="H238" s="425"/>
      <c r="I238" s="425"/>
      <c r="J238" s="425"/>
      <c r="K238" s="425"/>
      <c r="L238" s="425"/>
      <c r="M238" s="425"/>
    </row>
    <row r="239" spans="5:13" ht="27.75" customHeight="1" x14ac:dyDescent="0.2">
      <c r="E239" s="425"/>
      <c r="F239" s="425"/>
      <c r="G239" s="425"/>
      <c r="H239" s="425"/>
      <c r="I239" s="425"/>
      <c r="J239" s="425"/>
      <c r="K239" s="425"/>
      <c r="L239" s="425"/>
      <c r="M239" s="425"/>
    </row>
    <row r="240" spans="5:13" ht="27.75" customHeight="1" x14ac:dyDescent="0.2">
      <c r="E240" s="425"/>
      <c r="F240" s="425"/>
      <c r="G240" s="425"/>
      <c r="H240" s="425"/>
      <c r="I240" s="425"/>
      <c r="J240" s="425"/>
      <c r="K240" s="425"/>
      <c r="L240" s="425"/>
      <c r="M240" s="425"/>
    </row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24.75" customHeight="1" x14ac:dyDescent="0.2"/>
    <row r="257" ht="30.75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2" ht="12.75" customHeight="1" x14ac:dyDescent="0.2"/>
    <row r="274" ht="12.75" customHeight="1" x14ac:dyDescent="0.2"/>
    <row r="275" ht="12.75" customHeight="1" x14ac:dyDescent="0.2"/>
    <row r="298" ht="21" customHeight="1" x14ac:dyDescent="0.2"/>
    <row r="299" ht="21" customHeight="1" x14ac:dyDescent="0.2"/>
    <row r="300" ht="21" customHeight="1" x14ac:dyDescent="0.2"/>
    <row r="301" ht="21" customHeight="1" x14ac:dyDescent="0.2"/>
    <row r="303" ht="22.5" customHeight="1" x14ac:dyDescent="0.2"/>
    <row r="304" ht="22.5" customHeight="1" x14ac:dyDescent="0.2"/>
    <row r="305" ht="29.2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2.5" customHeight="1" x14ac:dyDescent="0.2"/>
    <row r="319" ht="22.5" customHeight="1" x14ac:dyDescent="0.2"/>
    <row r="320" ht="22.5" customHeight="1" x14ac:dyDescent="0.2"/>
    <row r="321" ht="24.75" customHeight="1" x14ac:dyDescent="0.2"/>
    <row r="322" ht="26.2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6" ht="12.75" customHeight="1" x14ac:dyDescent="0.2"/>
    <row r="344" ht="12.75" customHeight="1" x14ac:dyDescent="0.2"/>
    <row r="362" ht="18" customHeight="1" x14ac:dyDescent="0.2"/>
    <row r="363" ht="18.75" customHeight="1" x14ac:dyDescent="0.2"/>
    <row r="364" ht="19.5" customHeight="1" x14ac:dyDescent="0.2"/>
    <row r="365" ht="18.75" customHeight="1" x14ac:dyDescent="0.2"/>
    <row r="367" ht="18.75" customHeight="1" x14ac:dyDescent="0.2"/>
    <row r="368" ht="17.25" customHeight="1" x14ac:dyDescent="0.2"/>
    <row r="369" ht="30.75" customHeight="1" x14ac:dyDescent="0.2"/>
    <row r="370" ht="17.25" customHeight="1" x14ac:dyDescent="0.2"/>
    <row r="371" ht="19.5" customHeight="1" x14ac:dyDescent="0.2"/>
    <row r="372" ht="20.25" customHeight="1" x14ac:dyDescent="0.2"/>
    <row r="373" ht="19.5" customHeight="1" x14ac:dyDescent="0.2"/>
    <row r="374" ht="18.75" customHeight="1" x14ac:dyDescent="0.2"/>
    <row r="375" ht="19.5" customHeight="1" x14ac:dyDescent="0.2"/>
    <row r="376" ht="18" customHeight="1" x14ac:dyDescent="0.2"/>
    <row r="377" ht="19.5" customHeight="1" x14ac:dyDescent="0.2"/>
    <row r="378" ht="19.5" customHeight="1" x14ac:dyDescent="0.2"/>
    <row r="379" ht="19.5" customHeight="1" x14ac:dyDescent="0.2"/>
    <row r="380" ht="19.5" customHeight="1" x14ac:dyDescent="0.2"/>
    <row r="381" ht="21" customHeight="1" x14ac:dyDescent="0.2"/>
    <row r="382" ht="19.5" customHeight="1" x14ac:dyDescent="0.2"/>
    <row r="383" ht="21" customHeight="1" x14ac:dyDescent="0.2"/>
    <row r="384" ht="21" customHeight="1" x14ac:dyDescent="0.2"/>
    <row r="385" ht="32.2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397" ht="19.5" customHeight="1" x14ac:dyDescent="0.2"/>
    <row r="398" ht="19.5" customHeight="1" x14ac:dyDescent="0.2"/>
    <row r="399" ht="19.5" customHeight="1" x14ac:dyDescent="0.2"/>
    <row r="408" ht="12.75" customHeight="1" x14ac:dyDescent="0.2"/>
    <row r="495" ht="21" customHeight="1" x14ac:dyDescent="0.2"/>
    <row r="516" spans="6:8" x14ac:dyDescent="0.2">
      <c r="H516"/>
    </row>
    <row r="517" spans="6:8" x14ac:dyDescent="0.2">
      <c r="H517"/>
    </row>
    <row r="518" spans="6:8" x14ac:dyDescent="0.2">
      <c r="H518"/>
    </row>
    <row r="519" spans="6:8" x14ac:dyDescent="0.2">
      <c r="H519"/>
    </row>
    <row r="520" spans="6:8" x14ac:dyDescent="0.2">
      <c r="H520"/>
    </row>
    <row r="521" spans="6:8" x14ac:dyDescent="0.2">
      <c r="H521"/>
    </row>
    <row r="526" spans="6:8" x14ac:dyDescent="0.2">
      <c r="F526" s="327" t="e">
        <f>#REF!</f>
        <v>#REF!</v>
      </c>
      <c r="H526" s="311" t="s">
        <v>98</v>
      </c>
    </row>
    <row r="527" spans="6:8" x14ac:dyDescent="0.2">
      <c r="H527" s="320" t="s">
        <v>134</v>
      </c>
    </row>
    <row r="528" spans="6:8" x14ac:dyDescent="0.2">
      <c r="H528" s="320" t="s">
        <v>135</v>
      </c>
    </row>
    <row r="529" spans="5:8" x14ac:dyDescent="0.2">
      <c r="H529" s="320" t="s">
        <v>136</v>
      </c>
    </row>
    <row r="530" spans="5:8" x14ac:dyDescent="0.2">
      <c r="H530" s="320" t="s">
        <v>137</v>
      </c>
    </row>
    <row r="531" spans="5:8" x14ac:dyDescent="0.2">
      <c r="H531" s="320" t="s">
        <v>138</v>
      </c>
    </row>
    <row r="532" spans="5:8" x14ac:dyDescent="0.2">
      <c r="H532" s="320" t="s">
        <v>139</v>
      </c>
    </row>
    <row r="533" spans="5:8" x14ac:dyDescent="0.2">
      <c r="H533" s="320" t="s">
        <v>140</v>
      </c>
    </row>
    <row r="534" spans="5:8" x14ac:dyDescent="0.2">
      <c r="H534" s="320" t="s">
        <v>141</v>
      </c>
    </row>
    <row r="537" spans="5:8" x14ac:dyDescent="0.2">
      <c r="E537" s="329"/>
    </row>
    <row r="678" spans="15:24" ht="12.75" customHeight="1" x14ac:dyDescent="0.2">
      <c r="P678" s="502"/>
      <c r="Q678" s="325"/>
      <c r="R678" s="325"/>
      <c r="S678" s="326"/>
      <c r="T678" s="326"/>
      <c r="U678" s="326"/>
      <c r="V678" s="315"/>
      <c r="W678" s="326"/>
      <c r="X678" s="326"/>
    </row>
    <row r="681" spans="15:24" x14ac:dyDescent="0.2">
      <c r="Q681" s="322"/>
      <c r="R681" s="322"/>
      <c r="S681" s="322"/>
      <c r="T681" s="322"/>
      <c r="U681" s="322"/>
      <c r="V681" s="322"/>
      <c r="W681" s="322"/>
      <c r="X681" s="322"/>
    </row>
    <row r="682" spans="15:24" x14ac:dyDescent="0.2">
      <c r="O682"/>
      <c r="P682" s="316"/>
      <c r="Q682" s="501"/>
      <c r="R682" s="321"/>
      <c r="S682" s="323"/>
      <c r="T682" s="324"/>
      <c r="U682" s="321"/>
      <c r="V682" s="324"/>
      <c r="W682" s="324"/>
      <c r="X682" s="324"/>
    </row>
    <row r="683" spans="15:24" x14ac:dyDescent="0.2">
      <c r="O683"/>
      <c r="P683" s="497"/>
      <c r="Q683" s="501"/>
      <c r="R683" s="502"/>
      <c r="S683" s="502"/>
      <c r="T683" s="502"/>
      <c r="U683" s="502"/>
      <c r="V683" s="319"/>
      <c r="W683" s="319"/>
      <c r="X683" s="319"/>
    </row>
    <row r="684" spans="15:24" x14ac:dyDescent="0.2">
      <c r="O684"/>
      <c r="Q684" s="501"/>
      <c r="R684" s="502"/>
      <c r="S684" s="501" t="s">
        <v>142</v>
      </c>
      <c r="T684"/>
      <c r="U684" s="502"/>
      <c r="V684" s="319"/>
      <c r="W684" s="319"/>
      <c r="X684" s="319"/>
    </row>
    <row r="685" spans="15:24" x14ac:dyDescent="0.2">
      <c r="O685"/>
      <c r="P685" s="317"/>
      <c r="Q685" s="316"/>
      <c r="R685" s="502"/>
      <c r="S685" s="502"/>
      <c r="T685" s="502"/>
      <c r="U685" s="502"/>
      <c r="V685" s="502"/>
      <c r="W685" s="502"/>
      <c r="X685" s="502"/>
    </row>
    <row r="686" spans="15:24" x14ac:dyDescent="0.2">
      <c r="Q686" s="497"/>
      <c r="R686" s="497"/>
      <c r="S686" s="497"/>
      <c r="T686" s="497"/>
      <c r="U686" s="497"/>
      <c r="V686" s="314"/>
      <c r="W686" s="497"/>
      <c r="X686" s="497"/>
    </row>
    <row r="687" spans="15:24" x14ac:dyDescent="0.2">
      <c r="P687" s="314"/>
      <c r="Q687" s="500"/>
      <c r="R687" s="497"/>
      <c r="S687" s="497"/>
      <c r="T687" s="497"/>
      <c r="U687" s="497"/>
      <c r="V687" s="314"/>
      <c r="W687" s="497"/>
      <c r="X687" s="497"/>
    </row>
    <row r="688" spans="15:24" x14ac:dyDescent="0.2">
      <c r="R688" s="497"/>
      <c r="S688" s="497"/>
      <c r="T688" s="497"/>
      <c r="U688" s="502"/>
      <c r="V688" s="502"/>
      <c r="W688" s="497"/>
      <c r="X688" s="497"/>
    </row>
    <row r="689" spans="16:24" x14ac:dyDescent="0.2">
      <c r="P689" s="314"/>
      <c r="Q689" s="500" t="s">
        <v>124</v>
      </c>
      <c r="R689" s="497"/>
      <c r="S689" s="497"/>
      <c r="T689" s="497"/>
      <c r="U689" s="497"/>
      <c r="V689" s="314"/>
      <c r="W689" s="497"/>
      <c r="X689" s="497"/>
    </row>
    <row r="697" spans="16:24" x14ac:dyDescent="0.2">
      <c r="Q697" s="327" t="e">
        <f>SUM(#REF!)</f>
        <v>#REF!</v>
      </c>
      <c r="R697" s="328" t="s">
        <v>143</v>
      </c>
    </row>
    <row r="702" spans="16:24" x14ac:dyDescent="0.2">
      <c r="Q702" s="312"/>
    </row>
    <row r="709" spans="17:17" x14ac:dyDescent="0.2">
      <c r="Q709" s="312" t="e">
        <f>#REF!+#REF!</f>
        <v>#REF!</v>
      </c>
    </row>
    <row r="710" spans="17:17" x14ac:dyDescent="0.2">
      <c r="Q710" s="312" t="e">
        <f>#REF!+#REF!</f>
        <v>#REF!</v>
      </c>
    </row>
    <row r="711" spans="17:17" x14ac:dyDescent="0.2">
      <c r="Q711" s="312" t="e">
        <f>#REF!+#REF!</f>
        <v>#REF!</v>
      </c>
    </row>
    <row r="712" spans="17:17" x14ac:dyDescent="0.2">
      <c r="Q712" s="312" t="e">
        <f>#REF!+#REF!</f>
        <v>#REF!</v>
      </c>
    </row>
    <row r="713" spans="17:17" x14ac:dyDescent="0.2">
      <c r="Q713" s="312" t="e">
        <f>#REF!+#REF!</f>
        <v>#REF!</v>
      </c>
    </row>
    <row r="714" spans="17:17" x14ac:dyDescent="0.2">
      <c r="Q714" s="312" t="e">
        <f>#REF!+#REF!</f>
        <v>#REF!</v>
      </c>
    </row>
    <row r="719" spans="17:17" x14ac:dyDescent="0.2">
      <c r="Q719" s="327" t="e">
        <f>#REF!+#REF!</f>
        <v>#REF!</v>
      </c>
    </row>
    <row r="736" spans="15:15" x14ac:dyDescent="0.2">
      <c r="O736" s="329"/>
    </row>
    <row r="746" spans="15:15" x14ac:dyDescent="0.2">
      <c r="O746"/>
    </row>
    <row r="747" spans="15:15" x14ac:dyDescent="0.2">
      <c r="O747"/>
    </row>
    <row r="748" spans="15:15" x14ac:dyDescent="0.2">
      <c r="O748"/>
    </row>
    <row r="749" spans="15:15" x14ac:dyDescent="0.2">
      <c r="O749"/>
    </row>
  </sheetData>
  <mergeCells count="39">
    <mergeCell ref="J75:L75"/>
    <mergeCell ref="E76:F76"/>
    <mergeCell ref="G76:I76"/>
    <mergeCell ref="J76:L76"/>
    <mergeCell ref="E3:L3"/>
    <mergeCell ref="E4:L4"/>
    <mergeCell ref="E5:L5"/>
    <mergeCell ref="E6:L6"/>
    <mergeCell ref="E8:E9"/>
    <mergeCell ref="F8:F9"/>
    <mergeCell ref="G8:G9"/>
    <mergeCell ref="H8:J8"/>
    <mergeCell ref="K8:L8"/>
    <mergeCell ref="M76:N76"/>
    <mergeCell ref="E97:L97"/>
    <mergeCell ref="E80:F80"/>
    <mergeCell ref="G80:I80"/>
    <mergeCell ref="J80:L80"/>
    <mergeCell ref="M80:N80"/>
    <mergeCell ref="J81:L81"/>
    <mergeCell ref="M81:N81"/>
    <mergeCell ref="G83:H83"/>
    <mergeCell ref="I83:L83"/>
    <mergeCell ref="M83:N83"/>
    <mergeCell ref="E95:L95"/>
    <mergeCell ref="E96:L96"/>
    <mergeCell ref="E79:F79"/>
    <mergeCell ref="G79:I79"/>
    <mergeCell ref="J79:L79"/>
    <mergeCell ref="G149:H149"/>
    <mergeCell ref="I149:L149"/>
    <mergeCell ref="G150:H150"/>
    <mergeCell ref="I150:L150"/>
    <mergeCell ref="J141:L141"/>
    <mergeCell ref="G142:I142"/>
    <mergeCell ref="J142:L142"/>
    <mergeCell ref="J146:L146"/>
    <mergeCell ref="J147:L147"/>
    <mergeCell ref="J148:L148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  <rowBreaks count="1" manualBreakCount="1">
    <brk id="45" min="4" max="11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X746"/>
  <sheetViews>
    <sheetView view="pageBreakPreview" topLeftCell="H39" zoomScale="90" zoomScaleSheetLayoutView="90" workbookViewId="0">
      <selection activeCell="J66" sqref="J66"/>
    </sheetView>
  </sheetViews>
  <sheetFormatPr defaultColWidth="9.140625" defaultRowHeight="12.75" x14ac:dyDescent="0.2"/>
  <cols>
    <col min="1" max="1" width="1.85546875" style="535" hidden="1" customWidth="1"/>
    <col min="2" max="2" width="1.5703125" style="535" hidden="1" customWidth="1"/>
    <col min="3" max="4" width="5" style="535" hidden="1" customWidth="1"/>
    <col min="5" max="5" width="14.7109375" style="535" customWidth="1"/>
    <col min="6" max="6" width="68.28515625" style="535" customWidth="1"/>
    <col min="7" max="7" width="21.140625" style="535" customWidth="1"/>
    <col min="8" max="8" width="21" style="535" customWidth="1"/>
    <col min="9" max="9" width="21.140625" style="535" customWidth="1"/>
    <col min="10" max="10" width="20.140625" style="535" bestFit="1" customWidth="1"/>
    <col min="11" max="11" width="14.42578125" style="535" customWidth="1"/>
    <col min="12" max="12" width="18.140625" style="535" customWidth="1"/>
    <col min="13" max="13" width="17.7109375" style="535" customWidth="1"/>
    <col min="14" max="14" width="20.7109375" style="535" bestFit="1" customWidth="1"/>
    <col min="15" max="15" width="15" style="535" bestFit="1" customWidth="1"/>
    <col min="16" max="16" width="12.5703125" style="535" bestFit="1" customWidth="1"/>
    <col min="17" max="17" width="20.42578125" style="535" customWidth="1"/>
    <col min="18" max="19" width="9.140625" style="535"/>
    <col min="20" max="20" width="30.7109375" style="535" customWidth="1"/>
    <col min="21" max="16384" width="9.140625" style="535"/>
  </cols>
  <sheetData>
    <row r="2" spans="5:16" x14ac:dyDescent="0.2">
      <c r="P2" s="535" t="s">
        <v>276</v>
      </c>
    </row>
    <row r="3" spans="5:16" ht="15" x14ac:dyDescent="0.2">
      <c r="E3" s="853" t="s">
        <v>114</v>
      </c>
      <c r="F3" s="853"/>
      <c r="G3" s="853"/>
      <c r="H3" s="853"/>
      <c r="I3" s="853"/>
      <c r="J3" s="853"/>
      <c r="K3" s="853"/>
      <c r="L3" s="853"/>
      <c r="M3" s="536"/>
      <c r="N3" s="536"/>
    </row>
    <row r="4" spans="5:16" ht="15" x14ac:dyDescent="0.2">
      <c r="E4" s="853" t="s">
        <v>164</v>
      </c>
      <c r="F4" s="853"/>
      <c r="G4" s="853"/>
      <c r="H4" s="853"/>
      <c r="I4" s="853"/>
      <c r="J4" s="853"/>
      <c r="K4" s="853"/>
      <c r="L4" s="853"/>
      <c r="M4" s="536"/>
      <c r="N4" s="536"/>
    </row>
    <row r="5" spans="5:16" ht="15" x14ac:dyDescent="0.2">
      <c r="E5" s="853" t="s">
        <v>310</v>
      </c>
      <c r="F5" s="853"/>
      <c r="G5" s="853"/>
      <c r="H5" s="853"/>
      <c r="I5" s="853"/>
      <c r="J5" s="853"/>
      <c r="K5" s="853"/>
      <c r="L5" s="853"/>
      <c r="M5" s="536"/>
      <c r="N5" s="536"/>
    </row>
    <row r="6" spans="5:16" ht="13.5" thickBot="1" x14ac:dyDescent="0.25"/>
    <row r="7" spans="5:16" ht="78.75" customHeight="1" thickBot="1" x14ac:dyDescent="0.25">
      <c r="E7" s="537" t="s">
        <v>146</v>
      </c>
      <c r="F7" s="538" t="s">
        <v>0</v>
      </c>
      <c r="G7" s="539" t="s">
        <v>221</v>
      </c>
      <c r="H7" s="539" t="s">
        <v>219</v>
      </c>
      <c r="I7" s="539" t="s">
        <v>220</v>
      </c>
      <c r="J7" s="539" t="s">
        <v>113</v>
      </c>
      <c r="K7" s="539" t="s">
        <v>156</v>
      </c>
      <c r="L7" s="540" t="s">
        <v>144</v>
      </c>
    </row>
    <row r="8" spans="5:16" ht="18.75" customHeight="1" x14ac:dyDescent="0.2">
      <c r="E8" s="541" t="s">
        <v>158</v>
      </c>
      <c r="F8" s="542" t="s">
        <v>45</v>
      </c>
      <c r="G8" s="471">
        <f>G9+G10+G11</f>
        <v>75158838000</v>
      </c>
      <c r="H8" s="471">
        <f>H9+H11+H10</f>
        <v>2747109185</v>
      </c>
      <c r="I8" s="471">
        <f>I9+I11+I10</f>
        <v>2747109185</v>
      </c>
      <c r="J8" s="471">
        <f>J9+J11+J10</f>
        <v>12346488910</v>
      </c>
      <c r="K8" s="544">
        <f>J8/G8*100</f>
        <v>16.427195042584348</v>
      </c>
      <c r="L8" s="545"/>
      <c r="N8" s="546"/>
    </row>
    <row r="9" spans="5:16" ht="18.75" customHeight="1" x14ac:dyDescent="0.2">
      <c r="E9" s="541" t="s">
        <v>168</v>
      </c>
      <c r="F9" s="547" t="s">
        <v>26</v>
      </c>
      <c r="G9" s="472">
        <f>$G$13</f>
        <v>74320354000</v>
      </c>
      <c r="H9" s="472">
        <f>H13</f>
        <v>2705808100</v>
      </c>
      <c r="I9" s="472">
        <f t="shared" ref="I9:J9" si="0">I13</f>
        <v>2705808100</v>
      </c>
      <c r="J9" s="472">
        <f t="shared" si="0"/>
        <v>12195489537</v>
      </c>
      <c r="K9" s="549">
        <f>J9/G9*100</f>
        <v>16.409353401357588</v>
      </c>
      <c r="L9" s="550"/>
      <c r="M9" s="551"/>
      <c r="N9" s="552"/>
    </row>
    <row r="10" spans="5:16" ht="18.75" customHeight="1" x14ac:dyDescent="0.2">
      <c r="E10" s="541" t="s">
        <v>169</v>
      </c>
      <c r="F10" s="547" t="s">
        <v>27</v>
      </c>
      <c r="G10" s="472">
        <f>$G$60</f>
        <v>538484000</v>
      </c>
      <c r="H10" s="472">
        <f>H60</f>
        <v>0</v>
      </c>
      <c r="I10" s="472">
        <f t="shared" ref="I10:J10" si="1">I60</f>
        <v>0</v>
      </c>
      <c r="J10" s="472">
        <f t="shared" si="1"/>
        <v>0</v>
      </c>
      <c r="K10" s="549">
        <f>J10/G10*100</f>
        <v>0</v>
      </c>
      <c r="L10" s="550"/>
      <c r="N10" s="546"/>
    </row>
    <row r="11" spans="5:16" ht="18.75" customHeight="1" x14ac:dyDescent="0.2">
      <c r="E11" s="541" t="str">
        <f>E64</f>
        <v>4.1.04</v>
      </c>
      <c r="F11" s="547" t="s">
        <v>129</v>
      </c>
      <c r="G11" s="472">
        <f>G64</f>
        <v>300000000</v>
      </c>
      <c r="H11" s="472">
        <f>H64</f>
        <v>41301085</v>
      </c>
      <c r="I11" s="472">
        <f t="shared" ref="I11" si="2">I64</f>
        <v>41301085</v>
      </c>
      <c r="J11" s="472">
        <f>J64</f>
        <v>150999373</v>
      </c>
      <c r="K11" s="549">
        <f>J11/G11*100</f>
        <v>50.333124333333338</v>
      </c>
      <c r="L11" s="550"/>
    </row>
    <row r="12" spans="5:16" ht="5.0999999999999996" customHeight="1" x14ac:dyDescent="0.2">
      <c r="E12" s="554"/>
      <c r="F12" s="555"/>
      <c r="G12" s="556"/>
      <c r="H12" s="556"/>
      <c r="I12" s="556"/>
      <c r="J12" s="556"/>
      <c r="K12" s="558"/>
      <c r="L12" s="559"/>
    </row>
    <row r="13" spans="5:16" ht="18.75" customHeight="1" x14ac:dyDescent="0.2">
      <c r="E13" s="560" t="str">
        <f>E9</f>
        <v>4.1.01</v>
      </c>
      <c r="F13" s="561" t="str">
        <f>F9</f>
        <v>PENDAPATAN PAJAK DAERAH</v>
      </c>
      <c r="G13" s="562">
        <f>G14+G24+G35+G41+G44+G45+G48+G51+G52+G55+G58</f>
        <v>74320354000</v>
      </c>
      <c r="H13" s="562">
        <f>H14+H24+H35+H41+H44+H45+H48+H51+H52+H55+H58</f>
        <v>2705808100</v>
      </c>
      <c r="I13" s="562">
        <f>H13</f>
        <v>2705808100</v>
      </c>
      <c r="J13" s="562">
        <f t="shared" ref="J13" si="3">J14+J24+J35+J41+J44+J45+J48+J51+J52+J55+J58</f>
        <v>12195489537</v>
      </c>
      <c r="K13" s="564">
        <f>J13/G13*100</f>
        <v>16.409353401357588</v>
      </c>
      <c r="L13" s="565"/>
      <c r="M13" s="571">
        <f>H14+H24+H35+H41+H44+H45+H48+H51+H52</f>
        <v>2014809711</v>
      </c>
    </row>
    <row r="14" spans="5:16" ht="18.75" customHeight="1" x14ac:dyDescent="0.2">
      <c r="E14" s="566" t="s">
        <v>170</v>
      </c>
      <c r="F14" s="567" t="s">
        <v>157</v>
      </c>
      <c r="G14" s="473">
        <f>G15+G18+G21</f>
        <v>2463180809</v>
      </c>
      <c r="H14" s="473">
        <f>H15+H18+H21</f>
        <v>135069456</v>
      </c>
      <c r="I14" s="473">
        <f t="shared" ref="I14:J14" si="4">I15+I18+I21</f>
        <v>135069456</v>
      </c>
      <c r="J14" s="473">
        <f t="shared" si="4"/>
        <v>474549286</v>
      </c>
      <c r="K14" s="569">
        <f>J14/G14*100</f>
        <v>19.265710591203295</v>
      </c>
      <c r="L14" s="570"/>
    </row>
    <row r="15" spans="5:16" ht="18.75" customHeight="1" x14ac:dyDescent="0.2">
      <c r="E15" s="572" t="s">
        <v>171</v>
      </c>
      <c r="F15" s="573" t="s">
        <v>175</v>
      </c>
      <c r="G15" s="474">
        <v>2001580809</v>
      </c>
      <c r="H15" s="474">
        <f>H16+H17</f>
        <v>96435652</v>
      </c>
      <c r="I15" s="474">
        <f t="shared" ref="I15:J15" si="5">I16+I17</f>
        <v>96435652</v>
      </c>
      <c r="J15" s="474">
        <f t="shared" si="5"/>
        <v>358828596</v>
      </c>
      <c r="K15" s="575">
        <f>J15/G15*100</f>
        <v>17.927260013013044</v>
      </c>
      <c r="L15" s="570"/>
      <c r="M15" s="666"/>
    </row>
    <row r="16" spans="5:16" ht="18.75" customHeight="1" x14ac:dyDescent="0.2">
      <c r="E16" s="572"/>
      <c r="F16" s="577" t="s">
        <v>149</v>
      </c>
      <c r="G16" s="475"/>
      <c r="H16" s="474">
        <v>96435652</v>
      </c>
      <c r="I16" s="474">
        <f>H16</f>
        <v>96435652</v>
      </c>
      <c r="J16" s="474">
        <f>I16+'REKON-APR '!J16</f>
        <v>358828596</v>
      </c>
      <c r="K16" s="578"/>
      <c r="L16" s="570"/>
      <c r="M16" s="546"/>
      <c r="N16" s="546"/>
    </row>
    <row r="17" spans="5:16" ht="18.75" customHeight="1" x14ac:dyDescent="0.2">
      <c r="E17" s="572"/>
      <c r="F17" s="577" t="s">
        <v>147</v>
      </c>
      <c r="G17" s="475"/>
      <c r="H17" s="486">
        <v>0</v>
      </c>
      <c r="I17" s="475">
        <f t="shared" ref="I17:I23" si="6">H17</f>
        <v>0</v>
      </c>
      <c r="J17" s="474">
        <f>I17+'REKON-APR '!J17</f>
        <v>0</v>
      </c>
      <c r="K17" s="578"/>
      <c r="L17" s="570"/>
      <c r="M17" s="571"/>
    </row>
    <row r="18" spans="5:16" ht="21.75" customHeight="1" x14ac:dyDescent="0.2">
      <c r="E18" s="572" t="s">
        <v>173</v>
      </c>
      <c r="F18" s="580" t="s">
        <v>172</v>
      </c>
      <c r="G18" s="474">
        <v>350000000</v>
      </c>
      <c r="H18" s="474">
        <f>H19+H20</f>
        <v>32723804</v>
      </c>
      <c r="I18" s="474">
        <f t="shared" ref="I18" si="7">I19+I20</f>
        <v>32723804</v>
      </c>
      <c r="J18" s="474">
        <f>J19+J20</f>
        <v>93173190</v>
      </c>
      <c r="K18" s="575">
        <f>J18/G18*100</f>
        <v>26.620911428571432</v>
      </c>
      <c r="L18" s="570"/>
      <c r="M18" s="546"/>
      <c r="N18" s="546"/>
    </row>
    <row r="19" spans="5:16" ht="36.75" customHeight="1" x14ac:dyDescent="0.2">
      <c r="E19" s="572"/>
      <c r="F19" s="581" t="s">
        <v>150</v>
      </c>
      <c r="G19" s="474"/>
      <c r="H19" s="475">
        <v>32723804</v>
      </c>
      <c r="I19" s="475">
        <f t="shared" si="6"/>
        <v>32723804</v>
      </c>
      <c r="J19" s="474">
        <f>I19+'REKON-APR '!J19</f>
        <v>89317394</v>
      </c>
      <c r="K19" s="575"/>
      <c r="L19" s="570"/>
      <c r="M19" s="576"/>
    </row>
    <row r="20" spans="5:16" ht="34.5" customHeight="1" x14ac:dyDescent="0.2">
      <c r="E20" s="572"/>
      <c r="F20" s="581" t="s">
        <v>148</v>
      </c>
      <c r="G20" s="475"/>
      <c r="H20" s="475">
        <v>0</v>
      </c>
      <c r="I20" s="475">
        <f t="shared" si="6"/>
        <v>0</v>
      </c>
      <c r="J20" s="474">
        <f>I20+'REKON-APR '!J20</f>
        <v>3855796</v>
      </c>
      <c r="K20" s="575"/>
      <c r="L20" s="570"/>
      <c r="M20" s="546"/>
      <c r="N20" s="571">
        <f>J13-'LRA-MEI'!J17</f>
        <v>0</v>
      </c>
    </row>
    <row r="21" spans="5:16" ht="18.75" customHeight="1" x14ac:dyDescent="0.2">
      <c r="E21" s="572" t="s">
        <v>174</v>
      </c>
      <c r="F21" s="573" t="s">
        <v>176</v>
      </c>
      <c r="G21" s="474">
        <v>111600000</v>
      </c>
      <c r="H21" s="474">
        <f>H22+H23</f>
        <v>5910000</v>
      </c>
      <c r="I21" s="474">
        <f t="shared" ref="I21:J21" si="8">I22+I23</f>
        <v>5910000</v>
      </c>
      <c r="J21" s="474">
        <f t="shared" si="8"/>
        <v>22547500</v>
      </c>
      <c r="K21" s="575">
        <f>J21/G21*100</f>
        <v>20.203853046594983</v>
      </c>
      <c r="L21" s="570"/>
      <c r="M21" s="546"/>
    </row>
    <row r="22" spans="5:16" ht="18.75" customHeight="1" x14ac:dyDescent="0.2">
      <c r="E22" s="572"/>
      <c r="F22" s="577" t="s">
        <v>151</v>
      </c>
      <c r="G22" s="474"/>
      <c r="H22" s="475">
        <v>5910000</v>
      </c>
      <c r="I22" s="475">
        <f t="shared" si="6"/>
        <v>5910000</v>
      </c>
      <c r="J22" s="474">
        <f>I22+'REKON-APR '!J22</f>
        <v>21697500</v>
      </c>
      <c r="K22" s="575"/>
      <c r="L22" s="671"/>
      <c r="M22" s="576"/>
    </row>
    <row r="23" spans="5:16" ht="18.75" customHeight="1" x14ac:dyDescent="0.2">
      <c r="E23" s="572"/>
      <c r="F23" s="577" t="str">
        <f xml:space="preserve"> "Penerimaan Piutang " &amp;F21</f>
        <v>Penerimaan Piutang Pajak Wisma Pariwisata</v>
      </c>
      <c r="G23" s="475"/>
      <c r="H23" s="475">
        <v>0</v>
      </c>
      <c r="I23" s="475">
        <f t="shared" si="6"/>
        <v>0</v>
      </c>
      <c r="J23" s="474">
        <f>I23+'REKON-APR '!J23</f>
        <v>850000</v>
      </c>
      <c r="K23" s="575"/>
      <c r="L23" s="570"/>
      <c r="M23" s="571"/>
    </row>
    <row r="24" spans="5:16" ht="18.75" customHeight="1" x14ac:dyDescent="0.2">
      <c r="E24" s="566" t="s">
        <v>177</v>
      </c>
      <c r="F24" s="582" t="s">
        <v>159</v>
      </c>
      <c r="G24" s="476">
        <v>3637447807</v>
      </c>
      <c r="H24" s="473">
        <f>H25+H28+H31+H34</f>
        <v>224005910</v>
      </c>
      <c r="I24" s="473">
        <f t="shared" ref="I24:J24" si="9">I25+I28+I31+I34</f>
        <v>224005910</v>
      </c>
      <c r="J24" s="473">
        <f t="shared" si="9"/>
        <v>1037886541</v>
      </c>
      <c r="K24" s="569">
        <f>J24/G24*100</f>
        <v>28.533372740157642</v>
      </c>
      <c r="L24" s="570"/>
      <c r="N24" s="576">
        <v>56603377</v>
      </c>
    </row>
    <row r="25" spans="5:16" ht="18.75" customHeight="1" x14ac:dyDescent="0.2">
      <c r="E25" s="572" t="s">
        <v>178</v>
      </c>
      <c r="F25" s="573" t="s">
        <v>179</v>
      </c>
      <c r="G25" s="477"/>
      <c r="H25" s="474">
        <f>H26+H27</f>
        <v>92013883</v>
      </c>
      <c r="I25" s="474">
        <f t="shared" ref="I25:J25" si="10">I26+I27</f>
        <v>92013883</v>
      </c>
      <c r="J25" s="474">
        <f t="shared" si="10"/>
        <v>540416725</v>
      </c>
      <c r="K25" s="575"/>
      <c r="L25" s="570"/>
      <c r="M25" s="546"/>
      <c r="N25" s="576"/>
      <c r="P25" s="551"/>
    </row>
    <row r="26" spans="5:16" ht="18.75" customHeight="1" x14ac:dyDescent="0.2">
      <c r="E26" s="572"/>
      <c r="F26" s="577" t="s">
        <v>180</v>
      </c>
      <c r="G26" s="474"/>
      <c r="H26" s="475">
        <v>92013883</v>
      </c>
      <c r="I26" s="475">
        <f t="shared" ref="I26:I50" si="11">H26</f>
        <v>92013883</v>
      </c>
      <c r="J26" s="474">
        <f>I26+'REKON-APR '!J26</f>
        <v>464203942</v>
      </c>
      <c r="K26" s="575"/>
      <c r="L26" s="570"/>
      <c r="M26" s="546"/>
      <c r="N26" s="576"/>
    </row>
    <row r="27" spans="5:16" ht="18.75" customHeight="1" x14ac:dyDescent="0.2">
      <c r="E27" s="572"/>
      <c r="F27" s="577" t="str">
        <f xml:space="preserve"> "Penerimaan Piutang " &amp;F25</f>
        <v>Penerimaan Piutang Pajak Restoran dan Sejenisnya</v>
      </c>
      <c r="G27" s="475"/>
      <c r="H27" s="486">
        <v>0</v>
      </c>
      <c r="I27" s="475">
        <f t="shared" si="11"/>
        <v>0</v>
      </c>
      <c r="J27" s="474">
        <f>I27+'REKON-APR '!J27</f>
        <v>76212783</v>
      </c>
      <c r="K27" s="578"/>
      <c r="L27" s="570"/>
      <c r="M27" s="546">
        <v>214461110</v>
      </c>
    </row>
    <row r="28" spans="5:16" ht="18.75" customHeight="1" x14ac:dyDescent="0.2">
      <c r="E28" s="572" t="s">
        <v>181</v>
      </c>
      <c r="F28" s="573" t="s">
        <v>182</v>
      </c>
      <c r="G28" s="477"/>
      <c r="H28" s="483">
        <f>H29+H30</f>
        <v>17673400</v>
      </c>
      <c r="I28" s="483">
        <f t="shared" ref="I28:J28" si="12">I29+I30</f>
        <v>17673400</v>
      </c>
      <c r="J28" s="483">
        <f t="shared" si="12"/>
        <v>69440677</v>
      </c>
      <c r="K28" s="575"/>
      <c r="L28" s="570"/>
      <c r="M28" s="576"/>
    </row>
    <row r="29" spans="5:16" ht="18.75" customHeight="1" x14ac:dyDescent="0.2">
      <c r="E29" s="572"/>
      <c r="F29" s="577" t="s">
        <v>183</v>
      </c>
      <c r="G29" s="474"/>
      <c r="H29" s="475">
        <v>17673400</v>
      </c>
      <c r="I29" s="475">
        <f t="shared" si="11"/>
        <v>17673400</v>
      </c>
      <c r="J29" s="474">
        <f>I29+'REKON-APR '!J29</f>
        <v>62693377</v>
      </c>
      <c r="K29" s="575"/>
      <c r="L29" s="570"/>
      <c r="M29" s="552">
        <v>23693200</v>
      </c>
      <c r="N29" s="583"/>
    </row>
    <row r="30" spans="5:16" ht="18.75" customHeight="1" x14ac:dyDescent="0.2">
      <c r="E30" s="572"/>
      <c r="F30" s="577" t="str">
        <f xml:space="preserve"> "Penerimaan Piutang " &amp;F28</f>
        <v>Penerimaan Piutang Pajak Rumah Makan dan Sejenisnya</v>
      </c>
      <c r="G30" s="475"/>
      <c r="H30" s="486">
        <v>0</v>
      </c>
      <c r="I30" s="475">
        <f t="shared" si="11"/>
        <v>0</v>
      </c>
      <c r="J30" s="474">
        <f>I30+'REKON-APR '!J30</f>
        <v>6747300</v>
      </c>
      <c r="K30" s="578"/>
      <c r="L30" s="671"/>
      <c r="M30" s="546">
        <v>680000</v>
      </c>
      <c r="N30" s="584">
        <f>M29-M30</f>
        <v>23013200</v>
      </c>
    </row>
    <row r="31" spans="5:16" ht="18.75" customHeight="1" x14ac:dyDescent="0.2">
      <c r="E31" s="572" t="s">
        <v>184</v>
      </c>
      <c r="F31" s="573" t="s">
        <v>185</v>
      </c>
      <c r="G31" s="477"/>
      <c r="H31" s="474">
        <f>H32+H33</f>
        <v>56603377</v>
      </c>
      <c r="I31" s="474">
        <f t="shared" ref="I31:J31" si="13">I32+I33</f>
        <v>56603377</v>
      </c>
      <c r="J31" s="474">
        <f t="shared" si="13"/>
        <v>182405339</v>
      </c>
      <c r="K31" s="575"/>
      <c r="L31" s="570"/>
      <c r="M31" s="475">
        <f t="shared" ref="M31" si="14">L31</f>
        <v>0</v>
      </c>
    </row>
    <row r="32" spans="5:16" ht="18.75" customHeight="1" x14ac:dyDescent="0.2">
      <c r="E32" s="572"/>
      <c r="F32" s="577" t="s">
        <v>186</v>
      </c>
      <c r="G32" s="475"/>
      <c r="H32" s="475">
        <v>47738577</v>
      </c>
      <c r="I32" s="475">
        <f t="shared" si="11"/>
        <v>47738577</v>
      </c>
      <c r="J32" s="474">
        <f>I32+'REKON-APR '!J32</f>
        <v>149729721</v>
      </c>
      <c r="K32" s="578"/>
      <c r="L32" s="570"/>
      <c r="M32" s="546">
        <v>8864800</v>
      </c>
      <c r="N32" s="552">
        <v>50416577</v>
      </c>
    </row>
    <row r="33" spans="5:15" ht="18.75" customHeight="1" x14ac:dyDescent="0.2">
      <c r="E33" s="572"/>
      <c r="F33" s="577" t="str">
        <f xml:space="preserve"> "Penerimaan Piutang " &amp;F31</f>
        <v>Penerimaan Piutang Pajak Kafetaria dan Sejenisnya</v>
      </c>
      <c r="G33" s="475"/>
      <c r="H33" s="486">
        <v>8864800</v>
      </c>
      <c r="I33" s="475">
        <f t="shared" si="11"/>
        <v>8864800</v>
      </c>
      <c r="J33" s="474">
        <f>I33+'REKON-APR '!J33</f>
        <v>32675618</v>
      </c>
      <c r="K33" s="575"/>
      <c r="L33" s="671"/>
      <c r="M33" s="576">
        <f>N32-M32</f>
        <v>41551777</v>
      </c>
      <c r="N33" s="546"/>
    </row>
    <row r="34" spans="5:15" ht="18.75" customHeight="1" x14ac:dyDescent="0.2">
      <c r="E34" s="572" t="s">
        <v>188</v>
      </c>
      <c r="F34" s="573" t="s">
        <v>187</v>
      </c>
      <c r="G34" s="477"/>
      <c r="H34" s="474">
        <v>57715250</v>
      </c>
      <c r="I34" s="474">
        <f>H34</f>
        <v>57715250</v>
      </c>
      <c r="J34" s="474">
        <f>I34+'REKON-APR '!J34</f>
        <v>245623800</v>
      </c>
      <c r="K34" s="575"/>
      <c r="L34" s="570"/>
      <c r="M34" s="571"/>
      <c r="N34" s="546"/>
    </row>
    <row r="35" spans="5:15" ht="18.75" customHeight="1" x14ac:dyDescent="0.2">
      <c r="E35" s="566" t="s">
        <v>189</v>
      </c>
      <c r="F35" s="567" t="s">
        <v>160</v>
      </c>
      <c r="G35" s="473">
        <f>G36+G39</f>
        <v>11590549</v>
      </c>
      <c r="H35" s="473">
        <f>H36</f>
        <v>1580000</v>
      </c>
      <c r="I35" s="473">
        <f t="shared" ref="I35:J35" si="15">I36</f>
        <v>1580000</v>
      </c>
      <c r="J35" s="473">
        <f t="shared" si="15"/>
        <v>6600000</v>
      </c>
      <c r="K35" s="569">
        <f>J35/G35*100</f>
        <v>56.942945498095042</v>
      </c>
      <c r="L35" s="570"/>
      <c r="N35" s="546"/>
    </row>
    <row r="36" spans="5:15" ht="18.75" customHeight="1" x14ac:dyDescent="0.2">
      <c r="E36" s="585" t="s">
        <v>191</v>
      </c>
      <c r="F36" s="586" t="s">
        <v>190</v>
      </c>
      <c r="G36" s="474">
        <v>11590549</v>
      </c>
      <c r="H36" s="474">
        <f>H37+H38+H39+H40</f>
        <v>1580000</v>
      </c>
      <c r="I36" s="474">
        <f>H36</f>
        <v>1580000</v>
      </c>
      <c r="J36" s="474">
        <f>J37+J38+J39+J40</f>
        <v>6600000</v>
      </c>
      <c r="K36" s="575">
        <f>J36/G36*100</f>
        <v>56.942945498095042</v>
      </c>
      <c r="L36" s="570"/>
      <c r="N36" s="587"/>
      <c r="O36" s="552"/>
    </row>
    <row r="37" spans="5:15" ht="18.75" customHeight="1" x14ac:dyDescent="0.2">
      <c r="E37" s="585"/>
      <c r="F37" s="588" t="s">
        <v>192</v>
      </c>
      <c r="G37" s="474"/>
      <c r="H37" s="475">
        <v>0</v>
      </c>
      <c r="I37" s="475">
        <f t="shared" si="11"/>
        <v>0</v>
      </c>
      <c r="J37" s="474">
        <f>I37+'REKON-APR '!J37</f>
        <v>2130000</v>
      </c>
      <c r="K37" s="575"/>
      <c r="L37" s="570"/>
      <c r="N37" s="552"/>
      <c r="O37" s="546"/>
    </row>
    <row r="38" spans="5:15" ht="18.75" customHeight="1" x14ac:dyDescent="0.2">
      <c r="E38" s="585"/>
      <c r="F38" s="577" t="str">
        <f xml:space="preserve"> "Penerimaan Piutang " &amp;F36</f>
        <v>Penerimaan Piutang Pajak Diskotik, Karaoke, Club Malam, dan Sejenisnya</v>
      </c>
      <c r="G38" s="474"/>
      <c r="H38" s="481">
        <v>0</v>
      </c>
      <c r="I38" s="481">
        <f t="shared" si="11"/>
        <v>0</v>
      </c>
      <c r="J38" s="474">
        <f>I38+'REKON-APR '!J38</f>
        <v>0</v>
      </c>
      <c r="K38" s="578"/>
      <c r="L38" s="570"/>
      <c r="N38" s="546"/>
    </row>
    <row r="39" spans="5:15" ht="18.75" customHeight="1" x14ac:dyDescent="0.2">
      <c r="E39" s="585"/>
      <c r="F39" s="577" t="s">
        <v>225</v>
      </c>
      <c r="G39" s="474"/>
      <c r="H39" s="481">
        <v>1580000</v>
      </c>
      <c r="I39" s="481">
        <f t="shared" si="11"/>
        <v>1580000</v>
      </c>
      <c r="J39" s="474">
        <f>I39+'REKON-APR '!J39</f>
        <v>4470000</v>
      </c>
      <c r="K39" s="578"/>
      <c r="L39" s="570"/>
      <c r="M39" s="551"/>
    </row>
    <row r="40" spans="5:15" ht="18.75" customHeight="1" x14ac:dyDescent="0.2">
      <c r="E40" s="585"/>
      <c r="F40" s="577" t="s">
        <v>275</v>
      </c>
      <c r="G40" s="474"/>
      <c r="H40" s="481">
        <v>0</v>
      </c>
      <c r="I40" s="481">
        <f t="shared" si="11"/>
        <v>0</v>
      </c>
      <c r="J40" s="474">
        <f>I40+'REKON-APR '!J40</f>
        <v>0</v>
      </c>
      <c r="K40" s="578"/>
      <c r="L40" s="570"/>
      <c r="M40" s="551"/>
    </row>
    <row r="41" spans="5:15" ht="18.75" customHeight="1" x14ac:dyDescent="0.2">
      <c r="E41" s="566" t="s">
        <v>193</v>
      </c>
      <c r="F41" s="567" t="s">
        <v>161</v>
      </c>
      <c r="G41" s="473">
        <f>G42+G43</f>
        <v>846864648</v>
      </c>
      <c r="H41" s="473">
        <f>H42+H43</f>
        <v>62763500</v>
      </c>
      <c r="I41" s="473">
        <f t="shared" ref="I41:J41" si="16">I42+I43</f>
        <v>62763500</v>
      </c>
      <c r="J41" s="473">
        <f t="shared" si="16"/>
        <v>205332500</v>
      </c>
      <c r="K41" s="569">
        <f>J41/G41*100</f>
        <v>24.246200438868716</v>
      </c>
      <c r="L41" s="570"/>
    </row>
    <row r="42" spans="5:15" ht="18.75" customHeight="1" x14ac:dyDescent="0.2">
      <c r="E42" s="572" t="s">
        <v>195</v>
      </c>
      <c r="F42" s="573" t="s">
        <v>194</v>
      </c>
      <c r="G42" s="478">
        <v>426864648</v>
      </c>
      <c r="H42" s="478">
        <v>35250000</v>
      </c>
      <c r="I42" s="478">
        <f t="shared" si="11"/>
        <v>35250000</v>
      </c>
      <c r="J42" s="474">
        <f>I42+'REKON-APR '!J42</f>
        <v>62425000</v>
      </c>
      <c r="K42" s="575">
        <f t="shared" ref="K42:K48" si="17">J42/G42*100</f>
        <v>14.624073530680384</v>
      </c>
      <c r="L42" s="570"/>
    </row>
    <row r="43" spans="5:15" ht="18.75" customHeight="1" x14ac:dyDescent="0.2">
      <c r="E43" s="572" t="s">
        <v>196</v>
      </c>
      <c r="F43" s="573" t="s">
        <v>197</v>
      </c>
      <c r="G43" s="478">
        <v>420000000</v>
      </c>
      <c r="H43" s="478">
        <v>27513500</v>
      </c>
      <c r="I43" s="478">
        <f t="shared" si="11"/>
        <v>27513500</v>
      </c>
      <c r="J43" s="474">
        <f>I43+'REKON-APR '!J43</f>
        <v>142907500</v>
      </c>
      <c r="K43" s="575">
        <f t="shared" si="17"/>
        <v>34.025595238095235</v>
      </c>
      <c r="L43" s="570"/>
      <c r="M43" s="576"/>
    </row>
    <row r="44" spans="5:15" ht="18.75" customHeight="1" x14ac:dyDescent="0.2">
      <c r="E44" s="566" t="s">
        <v>198</v>
      </c>
      <c r="F44" s="567" t="s">
        <v>162</v>
      </c>
      <c r="G44" s="479">
        <v>20400000000</v>
      </c>
      <c r="H44" s="480">
        <v>1583120345</v>
      </c>
      <c r="I44" s="480">
        <f>H44</f>
        <v>1583120345</v>
      </c>
      <c r="J44" s="473">
        <f>I44+'REKON-APR '!J44</f>
        <v>7743136832</v>
      </c>
      <c r="K44" s="569">
        <f t="shared" si="17"/>
        <v>37.956553098039215</v>
      </c>
      <c r="L44" s="570"/>
      <c r="M44" s="576"/>
    </row>
    <row r="45" spans="5:15" ht="18.75" customHeight="1" x14ac:dyDescent="0.2">
      <c r="E45" s="566" t="s">
        <v>199</v>
      </c>
      <c r="F45" s="567" t="s">
        <v>85</v>
      </c>
      <c r="G45" s="480">
        <v>300000000</v>
      </c>
      <c r="H45" s="480">
        <f>H46+H47</f>
        <v>3215000</v>
      </c>
      <c r="I45" s="480">
        <f t="shared" ref="I45:J45" si="18">I46+I47</f>
        <v>3215000</v>
      </c>
      <c r="J45" s="480">
        <f t="shared" si="18"/>
        <v>21010000</v>
      </c>
      <c r="K45" s="569">
        <f t="shared" si="17"/>
        <v>7.0033333333333339</v>
      </c>
      <c r="L45" s="570"/>
      <c r="M45" s="589"/>
    </row>
    <row r="46" spans="5:15" ht="18.75" customHeight="1" x14ac:dyDescent="0.2">
      <c r="E46" s="566"/>
      <c r="F46" s="588" t="s">
        <v>163</v>
      </c>
      <c r="G46" s="480"/>
      <c r="H46" s="478">
        <v>3215000</v>
      </c>
      <c r="I46" s="478">
        <f t="shared" si="11"/>
        <v>3215000</v>
      </c>
      <c r="J46" s="474">
        <f>I46+'REKON-APR '!J46</f>
        <v>21010000</v>
      </c>
      <c r="K46" s="569"/>
      <c r="L46" s="570"/>
    </row>
    <row r="47" spans="5:15" ht="18.75" customHeight="1" x14ac:dyDescent="0.2">
      <c r="E47" s="566"/>
      <c r="F47" s="577" t="str">
        <f xml:space="preserve"> "Penerimaan Piutang " &amp;F45</f>
        <v>Penerimaan Piutang Pajak Parkir</v>
      </c>
      <c r="G47" s="480"/>
      <c r="H47" s="478">
        <v>0</v>
      </c>
      <c r="I47" s="478">
        <f t="shared" si="11"/>
        <v>0</v>
      </c>
      <c r="J47" s="474">
        <f>I47+'REKON-APR '!J47</f>
        <v>0</v>
      </c>
      <c r="K47" s="569"/>
      <c r="L47" s="570"/>
    </row>
    <row r="48" spans="5:15" ht="18.75" customHeight="1" x14ac:dyDescent="0.2">
      <c r="E48" s="566" t="s">
        <v>202</v>
      </c>
      <c r="F48" s="567" t="s">
        <v>200</v>
      </c>
      <c r="G48" s="480">
        <v>80000000</v>
      </c>
      <c r="H48" s="480">
        <f>H49+H50</f>
        <v>5055500</v>
      </c>
      <c r="I48" s="480">
        <f t="shared" ref="I48:J48" si="19">I49+I50</f>
        <v>5055500</v>
      </c>
      <c r="J48" s="480">
        <f t="shared" si="19"/>
        <v>10828000</v>
      </c>
      <c r="K48" s="569">
        <f t="shared" si="17"/>
        <v>13.535</v>
      </c>
      <c r="L48" s="570"/>
    </row>
    <row r="49" spans="5:14" ht="18.75" customHeight="1" x14ac:dyDescent="0.2">
      <c r="E49" s="572"/>
      <c r="F49" s="577" t="s">
        <v>201</v>
      </c>
      <c r="G49" s="478"/>
      <c r="H49" s="481">
        <v>5055500</v>
      </c>
      <c r="I49" s="481">
        <f t="shared" si="11"/>
        <v>5055500</v>
      </c>
      <c r="J49" s="474">
        <f>I49+'REKON-APR '!J49</f>
        <v>8310500</v>
      </c>
      <c r="K49" s="575"/>
      <c r="L49" s="570"/>
    </row>
    <row r="50" spans="5:14" ht="18.75" customHeight="1" x14ac:dyDescent="0.2">
      <c r="E50" s="572"/>
      <c r="F50" s="577" t="str">
        <f xml:space="preserve"> "Penerimaan Piutang " &amp;F48</f>
        <v>Penerimaan Piutang Pajak Air Tanah</v>
      </c>
      <c r="G50" s="481"/>
      <c r="H50" s="487">
        <v>0</v>
      </c>
      <c r="I50" s="481">
        <f t="shared" si="11"/>
        <v>0</v>
      </c>
      <c r="J50" s="474">
        <f>I50+'REKON-APR '!J50</f>
        <v>2517500</v>
      </c>
      <c r="K50" s="578"/>
      <c r="L50" s="570"/>
    </row>
    <row r="51" spans="5:14" ht="18.75" customHeight="1" x14ac:dyDescent="0.2">
      <c r="E51" s="566" t="s">
        <v>203</v>
      </c>
      <c r="F51" s="567" t="s">
        <v>87</v>
      </c>
      <c r="G51" s="480">
        <v>500000000</v>
      </c>
      <c r="H51" s="480">
        <v>0</v>
      </c>
      <c r="I51" s="480">
        <v>0</v>
      </c>
      <c r="J51" s="473">
        <f>I51+'REKON-APR '!J51</f>
        <v>0</v>
      </c>
      <c r="K51" s="569">
        <f>J51/G51*100</f>
        <v>0</v>
      </c>
      <c r="L51" s="570"/>
    </row>
    <row r="52" spans="5:14" ht="18.75" customHeight="1" x14ac:dyDescent="0.2">
      <c r="E52" s="566" t="s">
        <v>204</v>
      </c>
      <c r="F52" s="567" t="s">
        <v>226</v>
      </c>
      <c r="G52" s="480">
        <v>785886750</v>
      </c>
      <c r="H52" s="480">
        <f>H53+H54</f>
        <v>0</v>
      </c>
      <c r="I52" s="480">
        <f t="shared" ref="I52" si="20">I53+I54</f>
        <v>0</v>
      </c>
      <c r="J52" s="473">
        <f>J53+J54</f>
        <v>4385000</v>
      </c>
      <c r="K52" s="569">
        <f t="shared" ref="K52" si="21">J52/G52*100</f>
        <v>0.55796843501942228</v>
      </c>
      <c r="L52" s="570"/>
      <c r="N52" s="535" t="s">
        <v>284</v>
      </c>
    </row>
    <row r="53" spans="5:14" ht="18.75" customHeight="1" x14ac:dyDescent="0.2">
      <c r="E53" s="566"/>
      <c r="F53" s="590" t="s">
        <v>228</v>
      </c>
      <c r="G53" s="480"/>
      <c r="H53" s="478">
        <v>0</v>
      </c>
      <c r="I53" s="478">
        <f>H53</f>
        <v>0</v>
      </c>
      <c r="J53" s="474">
        <f>I53+'REKON-APR '!J53</f>
        <v>4385000</v>
      </c>
      <c r="K53" s="569"/>
      <c r="L53" s="570"/>
    </row>
    <row r="54" spans="5:14" ht="18.75" customHeight="1" x14ac:dyDescent="0.2">
      <c r="E54" s="566"/>
      <c r="F54" s="590" t="s">
        <v>227</v>
      </c>
      <c r="G54" s="480"/>
      <c r="H54" s="488">
        <v>0</v>
      </c>
      <c r="I54" s="478">
        <f>H54</f>
        <v>0</v>
      </c>
      <c r="J54" s="474">
        <f>I54+'REKON-APR '!J54</f>
        <v>0</v>
      </c>
      <c r="K54" s="569"/>
      <c r="L54" s="570"/>
    </row>
    <row r="55" spans="5:14" ht="27" customHeight="1" x14ac:dyDescent="0.2">
      <c r="E55" s="566" t="s">
        <v>206</v>
      </c>
      <c r="F55" s="591" t="s">
        <v>205</v>
      </c>
      <c r="G55" s="482">
        <f>G56+G57</f>
        <v>33451567633</v>
      </c>
      <c r="H55" s="482">
        <f>H56+H57</f>
        <v>127729439</v>
      </c>
      <c r="I55" s="482">
        <f t="shared" ref="I55:J55" si="22">I56+I57</f>
        <v>127729439</v>
      </c>
      <c r="J55" s="482">
        <f t="shared" si="22"/>
        <v>553872828</v>
      </c>
      <c r="K55" s="592">
        <f>J55/G55*100</f>
        <v>1.6557455066877165</v>
      </c>
      <c r="L55" s="570"/>
      <c r="M55" s="546">
        <f>H55+H64</f>
        <v>169030524</v>
      </c>
      <c r="N55" s="571">
        <f>J55+J64</f>
        <v>704872201</v>
      </c>
    </row>
    <row r="56" spans="5:14" ht="27" customHeight="1" x14ac:dyDescent="0.2">
      <c r="E56" s="572"/>
      <c r="F56" s="581" t="s">
        <v>207</v>
      </c>
      <c r="G56" s="481">
        <v>15673511656</v>
      </c>
      <c r="H56" s="484">
        <v>1175923</v>
      </c>
      <c r="I56" s="484">
        <f>H56</f>
        <v>1175923</v>
      </c>
      <c r="J56" s="474">
        <f>I56+'REKON-APR '!J56</f>
        <v>1832498</v>
      </c>
      <c r="K56" s="593">
        <f t="shared" ref="K56" si="23">J56/G56*100</f>
        <v>1.1691687480249513E-2</v>
      </c>
      <c r="L56" s="570"/>
    </row>
    <row r="57" spans="5:14" ht="27" customHeight="1" x14ac:dyDescent="0.2">
      <c r="E57" s="572"/>
      <c r="F57" s="581" t="s">
        <v>208</v>
      </c>
      <c r="G57" s="481">
        <v>17778055977</v>
      </c>
      <c r="H57" s="485">
        <v>126553516</v>
      </c>
      <c r="I57" s="485">
        <f>H57</f>
        <v>126553516</v>
      </c>
      <c r="J57" s="474">
        <f>I57+'REKON-APR '!J57</f>
        <v>552040330</v>
      </c>
      <c r="K57" s="578"/>
      <c r="L57" s="596"/>
      <c r="M57" s="546"/>
    </row>
    <row r="58" spans="5:14" ht="26.25" customHeight="1" x14ac:dyDescent="0.2">
      <c r="E58" s="566" t="s">
        <v>209</v>
      </c>
      <c r="F58" s="599" t="s">
        <v>115</v>
      </c>
      <c r="G58" s="480">
        <v>11843815804</v>
      </c>
      <c r="H58" s="480">
        <v>563268950</v>
      </c>
      <c r="I58" s="480">
        <f>H58</f>
        <v>563268950</v>
      </c>
      <c r="J58" s="473">
        <f>I58+'REKON-APR '!J58</f>
        <v>2137888550</v>
      </c>
      <c r="K58" s="601">
        <f>J58/G58*100</f>
        <v>18.050673747205469</v>
      </c>
      <c r="L58" s="570"/>
      <c r="M58" s="546"/>
    </row>
    <row r="59" spans="5:14" ht="10.5" customHeight="1" x14ac:dyDescent="0.2">
      <c r="E59" s="572"/>
      <c r="F59" s="580"/>
      <c r="G59" s="478"/>
      <c r="H59" s="478"/>
      <c r="I59" s="478"/>
      <c r="J59" s="478"/>
      <c r="K59" s="575"/>
      <c r="L59" s="570"/>
    </row>
    <row r="60" spans="5:14" ht="18.75" customHeight="1" x14ac:dyDescent="0.2">
      <c r="E60" s="602" t="str">
        <f>E10</f>
        <v>4.1.02</v>
      </c>
      <c r="F60" s="603" t="str">
        <f>F10</f>
        <v>HASIL RETRIBUSI DAERAH</v>
      </c>
      <c r="G60" s="556">
        <f>G61</f>
        <v>538484000</v>
      </c>
      <c r="H60" s="556">
        <f>H61</f>
        <v>0</v>
      </c>
      <c r="I60" s="556">
        <f t="shared" ref="I60:J62" si="24">I61</f>
        <v>0</v>
      </c>
      <c r="J60" s="556">
        <f t="shared" si="24"/>
        <v>0</v>
      </c>
      <c r="K60" s="564">
        <f>J60/G60*100</f>
        <v>0</v>
      </c>
      <c r="L60" s="565"/>
    </row>
    <row r="61" spans="5:14" s="606" customFormat="1" ht="18.75" customHeight="1" x14ac:dyDescent="0.2">
      <c r="E61" s="572" t="s">
        <v>210</v>
      </c>
      <c r="F61" s="604" t="s">
        <v>93</v>
      </c>
      <c r="G61" s="478">
        <f>G62+G63</f>
        <v>538484000</v>
      </c>
      <c r="H61" s="481">
        <f>H62</f>
        <v>0</v>
      </c>
      <c r="I61" s="481">
        <f t="shared" si="24"/>
        <v>0</v>
      </c>
      <c r="J61" s="481">
        <f t="shared" si="24"/>
        <v>0</v>
      </c>
      <c r="K61" s="578">
        <f>J61/G61*100</f>
        <v>0</v>
      </c>
      <c r="L61" s="605"/>
    </row>
    <row r="62" spans="5:14" ht="18.75" customHeight="1" x14ac:dyDescent="0.2">
      <c r="E62" s="572" t="s">
        <v>211</v>
      </c>
      <c r="F62" s="580" t="s">
        <v>212</v>
      </c>
      <c r="G62" s="481">
        <v>538484000</v>
      </c>
      <c r="H62" s="478">
        <f>H63</f>
        <v>0</v>
      </c>
      <c r="I62" s="478">
        <f t="shared" si="24"/>
        <v>0</v>
      </c>
      <c r="J62" s="478">
        <f t="shared" si="24"/>
        <v>0</v>
      </c>
      <c r="K62" s="575">
        <f>J62/G62*100</f>
        <v>0</v>
      </c>
      <c r="L62" s="570"/>
    </row>
    <row r="63" spans="5:14" ht="21" customHeight="1" x14ac:dyDescent="0.2">
      <c r="E63" s="572"/>
      <c r="F63" s="581" t="s">
        <v>213</v>
      </c>
      <c r="G63" s="478"/>
      <c r="H63" s="481">
        <v>0</v>
      </c>
      <c r="I63" s="481">
        <f t="shared" ref="I63" si="25">H63</f>
        <v>0</v>
      </c>
      <c r="J63" s="474">
        <f>I63+'REKON-APR '!J63</f>
        <v>0</v>
      </c>
      <c r="K63" s="575"/>
      <c r="L63" s="570"/>
    </row>
    <row r="64" spans="5:14" ht="21" customHeight="1" x14ac:dyDescent="0.2">
      <c r="E64" s="602" t="s">
        <v>214</v>
      </c>
      <c r="F64" s="603" t="str">
        <f>F11</f>
        <v>LAIN-LAIN PAD YANG SAH</v>
      </c>
      <c r="G64" s="556">
        <f>G65</f>
        <v>300000000</v>
      </c>
      <c r="H64" s="556">
        <f>H65</f>
        <v>41301085</v>
      </c>
      <c r="I64" s="556">
        <f t="shared" ref="I64:J64" si="26">I65</f>
        <v>41301085</v>
      </c>
      <c r="J64" s="556">
        <f t="shared" si="26"/>
        <v>150999373</v>
      </c>
      <c r="K64" s="564">
        <f>J64/G64*100</f>
        <v>50.333124333333338</v>
      </c>
      <c r="L64" s="565"/>
    </row>
    <row r="65" spans="5:14" ht="24" customHeight="1" x14ac:dyDescent="0.2">
      <c r="E65" s="572" t="s">
        <v>216</v>
      </c>
      <c r="F65" s="604" t="s">
        <v>217</v>
      </c>
      <c r="G65" s="478">
        <v>300000000</v>
      </c>
      <c r="H65" s="478">
        <f>H66+H67+H68</f>
        <v>41301085</v>
      </c>
      <c r="I65" s="478">
        <f>I66+I67+I68</f>
        <v>41301085</v>
      </c>
      <c r="J65" s="478">
        <f t="shared" ref="J65" si="27">J66+J67+J68</f>
        <v>150999373</v>
      </c>
      <c r="K65" s="575">
        <f>J65/G65*100</f>
        <v>50.333124333333338</v>
      </c>
      <c r="L65" s="570"/>
      <c r="M65" s="589">
        <f>SUM(M66:M67)</f>
        <v>41301085</v>
      </c>
    </row>
    <row r="66" spans="5:14" ht="24" customHeight="1" x14ac:dyDescent="0.25">
      <c r="E66" s="572" t="s">
        <v>215</v>
      </c>
      <c r="F66" s="581" t="s">
        <v>218</v>
      </c>
      <c r="G66" s="478"/>
      <c r="H66" s="478">
        <v>41301085</v>
      </c>
      <c r="I66" s="478">
        <f>H66</f>
        <v>41301085</v>
      </c>
      <c r="J66" s="474">
        <f>I66+'REKON-APR '!J66</f>
        <v>150997462</v>
      </c>
      <c r="K66" s="575"/>
      <c r="L66" s="570"/>
      <c r="M66" s="423">
        <v>41301085</v>
      </c>
      <c r="N66" s="424"/>
    </row>
    <row r="67" spans="5:14" ht="24" customHeight="1" x14ac:dyDescent="0.25">
      <c r="E67" s="572"/>
      <c r="F67" s="581" t="s">
        <v>281</v>
      </c>
      <c r="G67" s="478"/>
      <c r="H67" s="478">
        <v>0</v>
      </c>
      <c r="I67" s="478">
        <f>H67</f>
        <v>0</v>
      </c>
      <c r="J67" s="474">
        <f>I67+'REKON-APR '!J67</f>
        <v>1911</v>
      </c>
      <c r="K67" s="575"/>
      <c r="L67" s="570"/>
      <c r="M67" s="423">
        <f>M66-I66</f>
        <v>0</v>
      </c>
      <c r="N67" s="424"/>
    </row>
    <row r="68" spans="5:14" ht="24" customHeight="1" x14ac:dyDescent="0.25">
      <c r="E68" s="572"/>
      <c r="F68" s="581" t="s">
        <v>229</v>
      </c>
      <c r="G68" s="478"/>
      <c r="H68" s="478">
        <v>0</v>
      </c>
      <c r="I68" s="478">
        <f>H68</f>
        <v>0</v>
      </c>
      <c r="J68" s="474">
        <f>I68+'REKON-APR '!J68</f>
        <v>0</v>
      </c>
      <c r="K68" s="575"/>
      <c r="L68" s="570"/>
      <c r="M68" s="423"/>
      <c r="N68" s="424"/>
    </row>
    <row r="69" spans="5:14" ht="10.5" customHeight="1" thickBot="1" x14ac:dyDescent="0.3">
      <c r="E69" s="607"/>
      <c r="F69" s="573"/>
      <c r="G69" s="608"/>
      <c r="H69" s="608"/>
      <c r="I69" s="608"/>
      <c r="J69" s="608"/>
      <c r="K69" s="575"/>
      <c r="L69" s="570"/>
      <c r="M69" s="424"/>
      <c r="N69" s="424"/>
    </row>
    <row r="70" spans="5:14" ht="10.5" customHeight="1" x14ac:dyDescent="0.25">
      <c r="E70" s="609"/>
      <c r="F70" s="610"/>
      <c r="G70" s="611"/>
      <c r="H70" s="611"/>
      <c r="I70" s="611"/>
      <c r="J70" s="611"/>
      <c r="K70" s="612"/>
      <c r="L70" s="612"/>
      <c r="M70" s="423"/>
      <c r="N70" s="424"/>
    </row>
    <row r="71" spans="5:14" ht="10.5" customHeight="1" x14ac:dyDescent="0.2">
      <c r="E71" s="613"/>
      <c r="F71" s="614"/>
      <c r="G71" s="615"/>
      <c r="H71" s="615"/>
      <c r="I71" s="615"/>
      <c r="J71" s="615"/>
      <c r="K71" s="616"/>
      <c r="L71" s="616"/>
    </row>
    <row r="72" spans="5:14" ht="19.5" customHeight="1" x14ac:dyDescent="0.2">
      <c r="J72" s="854" t="s">
        <v>311</v>
      </c>
      <c r="K72" s="854"/>
      <c r="L72" s="854"/>
    </row>
    <row r="73" spans="5:14" ht="12.75" customHeight="1" x14ac:dyDescent="0.2">
      <c r="E73" s="854" t="s">
        <v>120</v>
      </c>
      <c r="F73" s="854"/>
      <c r="G73" s="854" t="s">
        <v>165</v>
      </c>
      <c r="H73" s="854"/>
      <c r="I73" s="854"/>
      <c r="J73" s="855" t="s">
        <v>119</v>
      </c>
      <c r="K73" s="855"/>
      <c r="L73" s="855"/>
      <c r="M73" s="851"/>
      <c r="N73" s="851"/>
    </row>
    <row r="75" spans="5:14" ht="28.5" customHeight="1" x14ac:dyDescent="0.2"/>
    <row r="76" spans="5:14" x14ac:dyDescent="0.2">
      <c r="E76" s="852" t="str">
        <f>[1]DESEMBER!$E$73:$F$73</f>
        <v>ERNIATI,S.E,M.Si</v>
      </c>
      <c r="F76" s="852"/>
      <c r="G76" s="852" t="s">
        <v>166</v>
      </c>
      <c r="H76" s="852"/>
      <c r="I76" s="852"/>
      <c r="J76" s="852" t="s">
        <v>154</v>
      </c>
      <c r="K76" s="852"/>
      <c r="L76" s="852"/>
      <c r="M76" s="617"/>
      <c r="N76" s="618"/>
    </row>
    <row r="77" spans="5:14" x14ac:dyDescent="0.2">
      <c r="E77" s="846" t="s">
        <v>121</v>
      </c>
      <c r="F77" s="846"/>
      <c r="G77" s="846" t="s">
        <v>167</v>
      </c>
      <c r="H77" s="846"/>
      <c r="I77" s="846"/>
      <c r="J77" s="846" t="s">
        <v>155</v>
      </c>
      <c r="K77" s="846"/>
      <c r="L77" s="846"/>
      <c r="M77" s="847"/>
      <c r="N77" s="847"/>
    </row>
    <row r="78" spans="5:14" x14ac:dyDescent="0.2">
      <c r="F78" s="618"/>
      <c r="J78" s="846"/>
      <c r="K78" s="846"/>
      <c r="L78" s="846"/>
      <c r="M78" s="847"/>
      <c r="N78" s="847"/>
    </row>
    <row r="79" spans="5:14" x14ac:dyDescent="0.2">
      <c r="F79" s="618"/>
      <c r="J79" s="598"/>
      <c r="K79" s="598"/>
      <c r="L79" s="598"/>
      <c r="M79" s="619"/>
      <c r="N79" s="619"/>
    </row>
    <row r="80" spans="5:14" x14ac:dyDescent="0.2">
      <c r="F80" s="598"/>
      <c r="G80" s="846"/>
      <c r="H80" s="846"/>
      <c r="I80" s="846"/>
      <c r="J80" s="846"/>
      <c r="K80" s="846"/>
      <c r="M80" s="846"/>
      <c r="N80" s="846"/>
    </row>
    <row r="81" spans="5:14" x14ac:dyDescent="0.2">
      <c r="F81" s="620" t="s">
        <v>122</v>
      </c>
      <c r="G81" s="621" t="s">
        <v>123</v>
      </c>
      <c r="H81" s="598"/>
      <c r="I81" s="598"/>
      <c r="J81" s="598"/>
      <c r="K81" s="598"/>
      <c r="M81" s="598"/>
      <c r="N81" s="598"/>
    </row>
    <row r="82" spans="5:14" x14ac:dyDescent="0.2">
      <c r="G82" s="598"/>
      <c r="H82" s="598"/>
      <c r="I82" s="598"/>
      <c r="J82" s="598"/>
      <c r="K82" s="598"/>
      <c r="M82" s="598"/>
      <c r="N82" s="598"/>
    </row>
    <row r="83" spans="5:14" x14ac:dyDescent="0.2">
      <c r="F83" s="622" t="s">
        <v>152</v>
      </c>
      <c r="G83" s="619" t="s">
        <v>124</v>
      </c>
      <c r="H83" s="598"/>
      <c r="I83" s="598"/>
      <c r="J83" s="598"/>
      <c r="K83" s="598"/>
      <c r="M83" s="598"/>
      <c r="N83" s="598"/>
    </row>
    <row r="84" spans="5:14" x14ac:dyDescent="0.2">
      <c r="F84" s="622"/>
      <c r="G84" s="618"/>
      <c r="H84" s="598"/>
      <c r="I84" s="598"/>
      <c r="J84" s="598"/>
      <c r="K84" s="598"/>
      <c r="M84" s="598"/>
      <c r="N84" s="598"/>
    </row>
    <row r="85" spans="5:14" x14ac:dyDescent="0.2">
      <c r="F85" s="622" t="s">
        <v>153</v>
      </c>
      <c r="G85" s="619" t="s">
        <v>124</v>
      </c>
      <c r="H85" s="598"/>
      <c r="I85" s="598"/>
      <c r="J85" s="598"/>
      <c r="K85" s="598"/>
      <c r="M85" s="598"/>
      <c r="N85" s="598"/>
    </row>
    <row r="86" spans="5:14" x14ac:dyDescent="0.2">
      <c r="G86" s="619"/>
      <c r="H86" s="598"/>
      <c r="I86" s="598"/>
      <c r="J86" s="598"/>
      <c r="K86" s="598"/>
      <c r="M86" s="598"/>
      <c r="N86" s="598"/>
    </row>
    <row r="87" spans="5:14" x14ac:dyDescent="0.2">
      <c r="H87" s="598"/>
      <c r="I87" s="598"/>
      <c r="J87" s="598"/>
      <c r="K87" s="598"/>
      <c r="M87" s="598"/>
      <c r="N87" s="598"/>
    </row>
    <row r="88" spans="5:14" x14ac:dyDescent="0.2">
      <c r="G88" s="619"/>
    </row>
    <row r="89" spans="5:14" x14ac:dyDescent="0.2">
      <c r="I89" s="535" t="s">
        <v>145</v>
      </c>
    </row>
    <row r="92" spans="5:14" x14ac:dyDescent="0.2">
      <c r="E92" s="848"/>
      <c r="F92" s="848"/>
      <c r="G92" s="848"/>
      <c r="H92" s="848"/>
      <c r="I92" s="848"/>
      <c r="J92" s="848"/>
      <c r="K92" s="848"/>
      <c r="L92" s="848"/>
    </row>
    <row r="93" spans="5:14" x14ac:dyDescent="0.2">
      <c r="E93" s="848"/>
      <c r="F93" s="848"/>
      <c r="G93" s="848"/>
      <c r="H93" s="848"/>
      <c r="I93" s="848"/>
      <c r="J93" s="848"/>
      <c r="K93" s="848"/>
      <c r="L93" s="848"/>
    </row>
    <row r="94" spans="5:14" x14ac:dyDescent="0.2">
      <c r="E94" s="848"/>
      <c r="F94" s="848"/>
      <c r="G94" s="848"/>
      <c r="H94" s="848"/>
      <c r="I94" s="848"/>
      <c r="J94" s="848"/>
      <c r="K94" s="848"/>
      <c r="L94" s="848"/>
    </row>
    <row r="95" spans="5:14" x14ac:dyDescent="0.2">
      <c r="E95" s="623"/>
      <c r="F95" s="623"/>
      <c r="G95" s="623"/>
      <c r="H95" s="623"/>
      <c r="I95" s="623"/>
      <c r="J95" s="623"/>
      <c r="K95" s="623"/>
      <c r="L95" s="623"/>
      <c r="M95" s="623"/>
    </row>
    <row r="96" spans="5:14" x14ac:dyDescent="0.2">
      <c r="E96" s="624"/>
      <c r="F96" s="625"/>
      <c r="G96" s="625"/>
      <c r="H96" s="625"/>
      <c r="I96" s="625"/>
      <c r="J96" s="625"/>
      <c r="K96" s="625"/>
      <c r="L96" s="625"/>
      <c r="M96" s="623"/>
    </row>
    <row r="97" spans="5:13" ht="17.25" customHeight="1" x14ac:dyDescent="0.2">
      <c r="E97" s="626"/>
      <c r="F97" s="627"/>
      <c r="G97" s="628"/>
      <c r="H97" s="628"/>
      <c r="I97" s="628"/>
      <c r="J97" s="628"/>
      <c r="K97" s="629"/>
      <c r="L97" s="629"/>
      <c r="M97" s="623"/>
    </row>
    <row r="98" spans="5:13" ht="17.25" customHeight="1" x14ac:dyDescent="0.2">
      <c r="E98" s="630"/>
      <c r="F98" s="631"/>
      <c r="G98" s="632"/>
      <c r="H98" s="632"/>
      <c r="I98" s="632"/>
      <c r="J98" s="632"/>
      <c r="K98" s="633"/>
      <c r="L98" s="633"/>
      <c r="M98" s="623"/>
    </row>
    <row r="99" spans="5:13" ht="22.5" customHeight="1" x14ac:dyDescent="0.2">
      <c r="E99" s="630"/>
      <c r="F99" s="631"/>
      <c r="G99" s="632"/>
      <c r="H99" s="632"/>
      <c r="I99" s="632"/>
      <c r="J99" s="632"/>
      <c r="K99" s="633"/>
      <c r="L99" s="633"/>
      <c r="M99" s="623"/>
    </row>
    <row r="100" spans="5:13" ht="22.5" customHeight="1" x14ac:dyDescent="0.2">
      <c r="E100" s="630"/>
      <c r="F100" s="631"/>
      <c r="G100" s="632"/>
      <c r="H100" s="632"/>
      <c r="I100" s="632"/>
      <c r="J100" s="632"/>
      <c r="K100" s="633"/>
      <c r="L100" s="633"/>
      <c r="M100" s="623"/>
    </row>
    <row r="101" spans="5:13" ht="14.25" customHeight="1" x14ac:dyDescent="0.2">
      <c r="E101" s="634"/>
      <c r="F101" s="635"/>
      <c r="G101" s="636"/>
      <c r="H101" s="636"/>
      <c r="I101" s="636"/>
      <c r="J101" s="636"/>
      <c r="K101" s="637"/>
      <c r="L101" s="637"/>
      <c r="M101" s="623"/>
    </row>
    <row r="102" spans="5:13" ht="16.5" customHeight="1" x14ac:dyDescent="0.2">
      <c r="E102" s="634"/>
      <c r="F102" s="635"/>
      <c r="G102" s="636"/>
      <c r="H102" s="636"/>
      <c r="I102" s="636"/>
      <c r="J102" s="636"/>
      <c r="K102" s="637"/>
      <c r="L102" s="637"/>
      <c r="M102" s="623"/>
    </row>
    <row r="103" spans="5:13" ht="16.5" customHeight="1" x14ac:dyDescent="0.2">
      <c r="E103" s="634"/>
      <c r="F103" s="638"/>
      <c r="G103" s="639"/>
      <c r="H103" s="639"/>
      <c r="I103" s="639"/>
      <c r="J103" s="639"/>
      <c r="K103" s="640"/>
      <c r="L103" s="640"/>
      <c r="M103" s="623"/>
    </row>
    <row r="104" spans="5:13" ht="23.25" customHeight="1" x14ac:dyDescent="0.2">
      <c r="E104" s="634"/>
      <c r="F104" s="641"/>
      <c r="G104" s="639"/>
      <c r="H104" s="639"/>
      <c r="I104" s="639"/>
      <c r="J104" s="639"/>
      <c r="K104" s="640"/>
      <c r="L104" s="640"/>
      <c r="M104" s="623"/>
    </row>
    <row r="105" spans="5:13" ht="19.5" customHeight="1" x14ac:dyDescent="0.2">
      <c r="E105" s="634"/>
      <c r="F105" s="638"/>
      <c r="G105" s="639"/>
      <c r="H105" s="639"/>
      <c r="I105" s="639"/>
      <c r="J105" s="639"/>
      <c r="K105" s="640"/>
      <c r="L105" s="640"/>
      <c r="M105" s="623"/>
    </row>
    <row r="106" spans="5:13" ht="18.75" customHeight="1" x14ac:dyDescent="0.2">
      <c r="E106" s="634"/>
      <c r="F106" s="638"/>
      <c r="G106" s="639"/>
      <c r="H106" s="639"/>
      <c r="I106" s="639"/>
      <c r="J106" s="639"/>
      <c r="K106" s="640"/>
      <c r="L106" s="640"/>
      <c r="M106" s="623"/>
    </row>
    <row r="107" spans="5:13" ht="19.5" customHeight="1" x14ac:dyDescent="0.2">
      <c r="E107" s="634"/>
      <c r="F107" s="638"/>
      <c r="G107" s="639"/>
      <c r="H107" s="639"/>
      <c r="I107" s="639"/>
      <c r="J107" s="639"/>
      <c r="K107" s="640"/>
      <c r="L107" s="640"/>
      <c r="M107" s="623"/>
    </row>
    <row r="108" spans="5:13" ht="19.5" customHeight="1" x14ac:dyDescent="0.2">
      <c r="E108" s="634"/>
      <c r="F108" s="638"/>
      <c r="G108" s="639"/>
      <c r="H108" s="639"/>
      <c r="I108" s="639"/>
      <c r="J108" s="639"/>
      <c r="K108" s="640"/>
      <c r="L108" s="640"/>
      <c r="M108" s="623"/>
    </row>
    <row r="109" spans="5:13" ht="19.5" customHeight="1" x14ac:dyDescent="0.2">
      <c r="E109" s="634"/>
      <c r="F109" s="638"/>
      <c r="G109" s="639"/>
      <c r="H109" s="639"/>
      <c r="I109" s="639"/>
      <c r="J109" s="639"/>
      <c r="K109" s="640"/>
      <c r="L109" s="640"/>
      <c r="M109" s="623"/>
    </row>
    <row r="110" spans="5:13" ht="19.5" customHeight="1" x14ac:dyDescent="0.2">
      <c r="E110" s="634"/>
      <c r="F110" s="638"/>
      <c r="G110" s="639"/>
      <c r="H110" s="639"/>
      <c r="I110" s="639"/>
      <c r="J110" s="639"/>
      <c r="K110" s="640"/>
      <c r="L110" s="640"/>
      <c r="M110" s="623"/>
    </row>
    <row r="111" spans="5:13" ht="19.5" customHeight="1" x14ac:dyDescent="0.2">
      <c r="E111" s="634"/>
      <c r="F111" s="638"/>
      <c r="G111" s="639"/>
      <c r="H111" s="639"/>
      <c r="I111" s="639"/>
      <c r="J111" s="639"/>
      <c r="K111" s="640"/>
      <c r="L111" s="640"/>
      <c r="M111" s="623"/>
    </row>
    <row r="112" spans="5:13" ht="19.5" customHeight="1" x14ac:dyDescent="0.2">
      <c r="E112" s="634"/>
      <c r="F112" s="638"/>
      <c r="G112" s="639"/>
      <c r="H112" s="639"/>
      <c r="I112" s="639"/>
      <c r="J112" s="639"/>
      <c r="K112" s="640"/>
      <c r="L112" s="640"/>
      <c r="M112" s="623"/>
    </row>
    <row r="113" spans="5:13" ht="19.5" customHeight="1" x14ac:dyDescent="0.2">
      <c r="E113" s="634"/>
      <c r="F113" s="638"/>
      <c r="G113" s="639"/>
      <c r="H113" s="639"/>
      <c r="I113" s="639"/>
      <c r="J113" s="639"/>
      <c r="K113" s="640"/>
      <c r="L113" s="640"/>
      <c r="M113" s="623"/>
    </row>
    <row r="114" spans="5:13" ht="19.5" customHeight="1" x14ac:dyDescent="0.2">
      <c r="E114" s="634"/>
      <c r="F114" s="642"/>
      <c r="G114" s="639"/>
      <c r="H114" s="639"/>
      <c r="I114" s="639"/>
      <c r="J114" s="639"/>
      <c r="K114" s="640"/>
      <c r="L114" s="640"/>
      <c r="M114" s="623"/>
    </row>
    <row r="115" spans="5:13" ht="16.5" customHeight="1" x14ac:dyDescent="0.2">
      <c r="E115" s="634"/>
      <c r="F115" s="642"/>
      <c r="G115" s="639"/>
      <c r="H115" s="639"/>
      <c r="I115" s="639"/>
      <c r="J115" s="639"/>
      <c r="K115" s="640"/>
      <c r="L115" s="640"/>
      <c r="M115" s="623"/>
    </row>
    <row r="116" spans="5:13" ht="15" customHeight="1" x14ac:dyDescent="0.2">
      <c r="E116" s="634"/>
      <c r="F116" s="638"/>
      <c r="G116" s="639"/>
      <c r="H116" s="639"/>
      <c r="I116" s="639"/>
      <c r="J116" s="639"/>
      <c r="K116" s="640"/>
      <c r="L116" s="640"/>
      <c r="M116" s="623"/>
    </row>
    <row r="117" spans="5:13" ht="19.5" customHeight="1" x14ac:dyDescent="0.2">
      <c r="E117" s="634"/>
      <c r="F117" s="638"/>
      <c r="G117" s="639"/>
      <c r="H117" s="639"/>
      <c r="I117" s="639"/>
      <c r="J117" s="639"/>
      <c r="K117" s="640"/>
      <c r="L117" s="640"/>
      <c r="M117" s="623"/>
    </row>
    <row r="118" spans="5:13" ht="19.5" customHeight="1" x14ac:dyDescent="0.2">
      <c r="E118" s="634"/>
      <c r="F118" s="638"/>
      <c r="G118" s="639"/>
      <c r="H118" s="639"/>
      <c r="I118" s="639"/>
      <c r="J118" s="639"/>
      <c r="K118" s="640"/>
      <c r="L118" s="640"/>
      <c r="M118" s="623"/>
    </row>
    <row r="119" spans="5:13" ht="19.5" customHeight="1" x14ac:dyDescent="0.2">
      <c r="E119" s="634"/>
      <c r="F119" s="638"/>
      <c r="G119" s="639"/>
      <c r="H119" s="639"/>
      <c r="I119" s="639"/>
      <c r="J119" s="639"/>
      <c r="K119" s="640"/>
      <c r="L119" s="640"/>
      <c r="M119" s="623"/>
    </row>
    <row r="120" spans="5:13" ht="19.5" customHeight="1" x14ac:dyDescent="0.2">
      <c r="E120" s="634"/>
      <c r="F120" s="638"/>
      <c r="G120" s="639"/>
      <c r="H120" s="639"/>
      <c r="I120" s="639"/>
      <c r="J120" s="639"/>
      <c r="K120" s="640"/>
      <c r="L120" s="640"/>
      <c r="M120" s="623"/>
    </row>
    <row r="121" spans="5:13" ht="26.25" customHeight="1" x14ac:dyDescent="0.2">
      <c r="E121" s="634"/>
      <c r="F121" s="641"/>
      <c r="G121" s="639"/>
      <c r="H121" s="639"/>
      <c r="I121" s="639"/>
      <c r="J121" s="639"/>
      <c r="K121" s="640"/>
      <c r="L121" s="640"/>
      <c r="M121" s="623"/>
    </row>
    <row r="122" spans="5:13" ht="26.25" customHeight="1" x14ac:dyDescent="0.2">
      <c r="E122" s="634"/>
      <c r="F122" s="641"/>
      <c r="G122" s="639"/>
      <c r="H122" s="639"/>
      <c r="I122" s="639"/>
      <c r="J122" s="639"/>
      <c r="K122" s="640"/>
      <c r="L122" s="640"/>
      <c r="M122" s="623"/>
    </row>
    <row r="123" spans="5:13" ht="27" customHeight="1" x14ac:dyDescent="0.2">
      <c r="E123" s="634"/>
      <c r="F123" s="635"/>
      <c r="G123" s="636"/>
      <c r="H123" s="636"/>
      <c r="I123" s="636"/>
      <c r="J123" s="636"/>
      <c r="K123" s="637"/>
      <c r="L123" s="637"/>
      <c r="M123" s="623"/>
    </row>
    <row r="124" spans="5:13" ht="19.5" customHeight="1" x14ac:dyDescent="0.2">
      <c r="E124" s="643"/>
      <c r="F124" s="644"/>
      <c r="G124" s="645"/>
      <c r="H124" s="645"/>
      <c r="I124" s="645"/>
      <c r="J124" s="645"/>
      <c r="K124" s="646"/>
      <c r="L124" s="646"/>
      <c r="M124" s="623"/>
    </row>
    <row r="125" spans="5:13" ht="19.5" customHeight="1" x14ac:dyDescent="0.2">
      <c r="E125" s="634"/>
      <c r="F125" s="642"/>
      <c r="G125" s="639"/>
      <c r="H125" s="639"/>
      <c r="I125" s="639"/>
      <c r="J125" s="639"/>
      <c r="K125" s="640"/>
      <c r="L125" s="640"/>
      <c r="M125" s="623"/>
    </row>
    <row r="126" spans="5:13" ht="19.5" customHeight="1" x14ac:dyDescent="0.2">
      <c r="E126" s="634"/>
      <c r="F126" s="642"/>
      <c r="G126" s="639"/>
      <c r="H126" s="639"/>
      <c r="I126" s="639"/>
      <c r="J126" s="639"/>
      <c r="K126" s="640"/>
      <c r="L126" s="640"/>
      <c r="M126" s="623"/>
    </row>
    <row r="127" spans="5:13" ht="19.5" customHeight="1" x14ac:dyDescent="0.2">
      <c r="E127" s="634"/>
      <c r="F127" s="642"/>
      <c r="G127" s="639"/>
      <c r="H127" s="639"/>
      <c r="I127" s="639"/>
      <c r="J127" s="639"/>
      <c r="K127" s="640"/>
      <c r="L127" s="640"/>
      <c r="M127" s="623"/>
    </row>
    <row r="128" spans="5:13" ht="19.5" customHeight="1" x14ac:dyDescent="0.2">
      <c r="E128" s="634"/>
      <c r="F128" s="642"/>
      <c r="G128" s="639"/>
      <c r="H128" s="639"/>
      <c r="I128" s="639"/>
      <c r="J128" s="639"/>
      <c r="K128" s="640"/>
      <c r="L128" s="640"/>
      <c r="M128" s="623"/>
    </row>
    <row r="129" spans="5:13" ht="19.5" customHeight="1" x14ac:dyDescent="0.2">
      <c r="E129" s="634"/>
      <c r="F129" s="642"/>
      <c r="G129" s="639"/>
      <c r="H129" s="639"/>
      <c r="I129" s="639"/>
      <c r="J129" s="639"/>
      <c r="K129" s="640"/>
      <c r="L129" s="640"/>
      <c r="M129" s="623"/>
    </row>
    <row r="130" spans="5:13" ht="19.5" customHeight="1" x14ac:dyDescent="0.2">
      <c r="E130" s="634"/>
      <c r="F130" s="642"/>
      <c r="G130" s="639"/>
      <c r="H130" s="639"/>
      <c r="I130" s="639"/>
      <c r="J130" s="639"/>
      <c r="K130" s="640"/>
      <c r="L130" s="640"/>
      <c r="M130" s="623"/>
    </row>
    <row r="131" spans="5:13" ht="19.5" customHeight="1" x14ac:dyDescent="0.2">
      <c r="E131" s="643"/>
      <c r="F131" s="644"/>
      <c r="G131" s="645"/>
      <c r="H131" s="645"/>
      <c r="I131" s="645"/>
      <c r="J131" s="645"/>
      <c r="K131" s="646"/>
      <c r="L131" s="646"/>
      <c r="M131" s="623"/>
    </row>
    <row r="132" spans="5:13" ht="19.5" customHeight="1" x14ac:dyDescent="0.2">
      <c r="E132" s="634"/>
      <c r="F132" s="642"/>
      <c r="G132" s="639"/>
      <c r="H132" s="639"/>
      <c r="I132" s="639"/>
      <c r="J132" s="639"/>
      <c r="K132" s="640"/>
      <c r="L132" s="640"/>
      <c r="M132" s="623"/>
    </row>
    <row r="133" spans="5:13" ht="19.5" customHeight="1" x14ac:dyDescent="0.2">
      <c r="E133" s="634"/>
      <c r="F133" s="635"/>
      <c r="G133" s="636"/>
      <c r="H133" s="636"/>
      <c r="I133" s="636"/>
      <c r="J133" s="636"/>
      <c r="K133" s="637"/>
      <c r="L133" s="637"/>
      <c r="M133" s="623"/>
    </row>
    <row r="134" spans="5:13" ht="19.5" customHeight="1" x14ac:dyDescent="0.2">
      <c r="E134" s="634"/>
      <c r="F134" s="638"/>
      <c r="G134" s="639"/>
      <c r="H134" s="647"/>
      <c r="I134" s="647"/>
      <c r="J134" s="647"/>
      <c r="K134" s="640"/>
      <c r="L134" s="640"/>
      <c r="M134" s="623"/>
    </row>
    <row r="135" spans="5:13" ht="19.5" customHeight="1" x14ac:dyDescent="0.2">
      <c r="E135" s="634"/>
      <c r="F135" s="638"/>
      <c r="G135" s="639"/>
      <c r="H135" s="648"/>
      <c r="I135" s="648"/>
      <c r="J135" s="648"/>
      <c r="K135" s="640"/>
      <c r="L135" s="640"/>
      <c r="M135" s="623"/>
    </row>
    <row r="136" spans="5:13" ht="18.75" customHeight="1" x14ac:dyDescent="0.2">
      <c r="E136" s="634"/>
      <c r="F136" s="638"/>
      <c r="G136" s="639"/>
      <c r="H136" s="639"/>
      <c r="I136" s="639"/>
      <c r="J136" s="639"/>
      <c r="K136" s="640"/>
      <c r="L136" s="640"/>
      <c r="M136" s="623"/>
    </row>
    <row r="137" spans="5:13" x14ac:dyDescent="0.2">
      <c r="E137" s="623"/>
      <c r="F137" s="623"/>
      <c r="G137" s="623"/>
      <c r="H137" s="623"/>
      <c r="I137" s="623"/>
      <c r="J137" s="623"/>
      <c r="K137" s="623"/>
      <c r="L137" s="623"/>
      <c r="M137" s="623"/>
    </row>
    <row r="138" spans="5:13" ht="12.75" customHeight="1" x14ac:dyDescent="0.2">
      <c r="E138" s="623"/>
      <c r="F138" s="623"/>
      <c r="G138" s="623"/>
      <c r="H138" s="623"/>
      <c r="I138" s="623"/>
      <c r="J138" s="849"/>
      <c r="K138" s="849"/>
      <c r="L138" s="849"/>
      <c r="M138" s="623"/>
    </row>
    <row r="139" spans="5:13" ht="12.75" customHeight="1" x14ac:dyDescent="0.2">
      <c r="E139" s="623"/>
      <c r="F139" s="649"/>
      <c r="G139" s="849"/>
      <c r="H139" s="849"/>
      <c r="I139" s="849"/>
      <c r="J139" s="850"/>
      <c r="K139" s="850"/>
      <c r="L139" s="850"/>
      <c r="M139" s="623"/>
    </row>
    <row r="140" spans="5:13" x14ac:dyDescent="0.2">
      <c r="E140" s="623"/>
      <c r="F140" s="623"/>
      <c r="G140" s="623"/>
      <c r="H140" s="623"/>
      <c r="I140" s="623"/>
      <c r="J140" s="623"/>
      <c r="K140" s="623"/>
      <c r="L140" s="623"/>
      <c r="M140" s="623"/>
    </row>
    <row r="141" spans="5:13" x14ac:dyDescent="0.2">
      <c r="E141" s="623"/>
      <c r="F141" s="623"/>
      <c r="G141" s="623"/>
      <c r="H141" s="623"/>
      <c r="I141" s="623"/>
      <c r="J141" s="623"/>
      <c r="K141" s="623"/>
      <c r="L141" s="623"/>
      <c r="M141" s="623"/>
    </row>
    <row r="142" spans="5:13" x14ac:dyDescent="0.2">
      <c r="E142" s="623"/>
      <c r="F142" s="623"/>
      <c r="G142" s="623"/>
      <c r="H142" s="623"/>
      <c r="I142" s="623"/>
      <c r="J142" s="623"/>
      <c r="K142" s="623"/>
      <c r="L142" s="623"/>
      <c r="M142" s="623"/>
    </row>
    <row r="143" spans="5:13" x14ac:dyDescent="0.2">
      <c r="E143" s="623"/>
      <c r="F143" s="650"/>
      <c r="G143" s="651"/>
      <c r="H143" s="651"/>
      <c r="I143" s="650"/>
      <c r="J143" s="845"/>
      <c r="K143" s="845"/>
      <c r="L143" s="845"/>
      <c r="M143" s="623"/>
    </row>
    <row r="144" spans="5:13" x14ac:dyDescent="0.2">
      <c r="E144" s="623"/>
      <c r="F144" s="652"/>
      <c r="G144" s="623"/>
      <c r="H144" s="623"/>
      <c r="I144" s="623"/>
      <c r="J144" s="844"/>
      <c r="K144" s="844"/>
      <c r="L144" s="844"/>
      <c r="M144" s="623"/>
    </row>
    <row r="145" spans="5:13" x14ac:dyDescent="0.2">
      <c r="E145" s="623"/>
      <c r="F145" s="650"/>
      <c r="G145" s="623"/>
      <c r="H145" s="623"/>
      <c r="I145" s="623"/>
      <c r="J145" s="844"/>
      <c r="K145" s="844"/>
      <c r="L145" s="844"/>
      <c r="M145" s="623"/>
    </row>
    <row r="146" spans="5:13" x14ac:dyDescent="0.2">
      <c r="E146" s="623"/>
      <c r="F146" s="652"/>
      <c r="G146" s="844"/>
      <c r="H146" s="844"/>
      <c r="I146" s="844"/>
      <c r="J146" s="844"/>
      <c r="K146" s="844"/>
      <c r="L146" s="623"/>
      <c r="M146" s="623"/>
    </row>
    <row r="147" spans="5:13" x14ac:dyDescent="0.2">
      <c r="E147" s="623"/>
      <c r="F147" s="623"/>
      <c r="G147" s="844"/>
      <c r="H147" s="844"/>
      <c r="I147" s="844"/>
      <c r="J147" s="844"/>
      <c r="K147" s="844"/>
      <c r="L147" s="623"/>
      <c r="M147" s="623"/>
    </row>
    <row r="148" spans="5:13" x14ac:dyDescent="0.2">
      <c r="E148" s="623"/>
      <c r="F148" s="653"/>
      <c r="G148" s="650"/>
      <c r="H148" s="652"/>
      <c r="I148" s="652"/>
      <c r="J148" s="652"/>
      <c r="K148" s="652"/>
      <c r="L148" s="623"/>
      <c r="M148" s="623"/>
    </row>
    <row r="149" spans="5:13" x14ac:dyDescent="0.2">
      <c r="E149" s="623"/>
      <c r="F149" s="623"/>
      <c r="G149" s="652"/>
      <c r="H149" s="652"/>
      <c r="I149" s="652"/>
      <c r="J149" s="652"/>
      <c r="K149" s="652"/>
      <c r="L149" s="623"/>
      <c r="M149" s="623"/>
    </row>
    <row r="150" spans="5:13" x14ac:dyDescent="0.2">
      <c r="E150" s="623"/>
      <c r="F150" s="623"/>
      <c r="G150" s="654"/>
      <c r="H150" s="652"/>
      <c r="I150" s="652"/>
      <c r="J150" s="652"/>
      <c r="K150" s="652"/>
      <c r="L150" s="623"/>
      <c r="M150" s="623"/>
    </row>
    <row r="151" spans="5:13" x14ac:dyDescent="0.2">
      <c r="E151" s="623"/>
      <c r="F151" s="623"/>
      <c r="G151" s="650"/>
      <c r="H151" s="652"/>
      <c r="I151" s="652"/>
      <c r="J151" s="652"/>
      <c r="K151" s="652"/>
      <c r="L151" s="623"/>
      <c r="M151" s="623"/>
    </row>
    <row r="152" spans="5:13" x14ac:dyDescent="0.2">
      <c r="E152" s="623"/>
      <c r="F152" s="623"/>
      <c r="G152" s="654"/>
      <c r="H152" s="652"/>
      <c r="I152" s="652"/>
      <c r="J152" s="652"/>
      <c r="K152" s="652"/>
      <c r="L152" s="623"/>
      <c r="M152" s="623"/>
    </row>
    <row r="153" spans="5:13" x14ac:dyDescent="0.2">
      <c r="E153" s="623"/>
      <c r="F153" s="623"/>
      <c r="G153" s="654"/>
      <c r="H153" s="652"/>
      <c r="I153" s="652"/>
      <c r="J153" s="652"/>
      <c r="K153" s="652"/>
      <c r="L153" s="623"/>
      <c r="M153" s="623"/>
    </row>
    <row r="154" spans="5:13" x14ac:dyDescent="0.2">
      <c r="E154" s="623"/>
      <c r="F154" s="623"/>
      <c r="G154" s="623"/>
      <c r="H154" s="652"/>
      <c r="I154" s="652"/>
      <c r="J154" s="652"/>
      <c r="K154" s="652"/>
      <c r="L154" s="623"/>
      <c r="M154" s="623"/>
    </row>
    <row r="155" spans="5:13" x14ac:dyDescent="0.2">
      <c r="E155" s="623"/>
      <c r="F155" s="623"/>
      <c r="G155" s="654"/>
      <c r="H155" s="623"/>
      <c r="I155" s="623"/>
      <c r="J155" s="623"/>
      <c r="K155" s="623"/>
      <c r="L155" s="623"/>
      <c r="M155" s="623"/>
    </row>
    <row r="156" spans="5:13" x14ac:dyDescent="0.2">
      <c r="E156" s="623"/>
      <c r="F156" s="623"/>
      <c r="G156" s="623"/>
      <c r="H156" s="623"/>
      <c r="I156" s="623"/>
      <c r="J156" s="623"/>
      <c r="K156" s="623"/>
      <c r="L156" s="623"/>
      <c r="M156" s="623"/>
    </row>
    <row r="157" spans="5:13" x14ac:dyDescent="0.2">
      <c r="E157" s="623"/>
      <c r="F157" s="623"/>
      <c r="G157" s="623"/>
      <c r="H157" s="623"/>
      <c r="I157" s="623"/>
      <c r="J157" s="623"/>
      <c r="K157" s="623"/>
      <c r="L157" s="623"/>
      <c r="M157" s="623"/>
    </row>
    <row r="158" spans="5:13" x14ac:dyDescent="0.2">
      <c r="E158" s="623"/>
      <c r="F158" s="623"/>
      <c r="G158" s="623"/>
      <c r="H158" s="623"/>
      <c r="I158" s="623"/>
      <c r="J158" s="623"/>
      <c r="K158" s="623"/>
      <c r="L158" s="623"/>
      <c r="M158" s="623"/>
    </row>
    <row r="159" spans="5:13" x14ac:dyDescent="0.2">
      <c r="E159" s="623"/>
      <c r="F159" s="623"/>
      <c r="G159" s="623"/>
      <c r="H159" s="623"/>
      <c r="I159" s="623"/>
      <c r="J159" s="623"/>
      <c r="K159" s="623"/>
      <c r="L159" s="623"/>
      <c r="M159" s="623"/>
    </row>
    <row r="160" spans="5:13" x14ac:dyDescent="0.2">
      <c r="E160" s="623"/>
      <c r="F160" s="623"/>
      <c r="G160" s="623"/>
      <c r="H160" s="623"/>
      <c r="I160" s="623"/>
      <c r="J160" s="623"/>
      <c r="K160" s="623"/>
      <c r="L160" s="623"/>
      <c r="M160" s="623"/>
    </row>
    <row r="161" spans="5:13" x14ac:dyDescent="0.2">
      <c r="E161" s="623"/>
      <c r="F161" s="623"/>
      <c r="G161" s="623"/>
      <c r="H161" s="623"/>
      <c r="I161" s="623"/>
      <c r="J161" s="623"/>
      <c r="K161" s="623"/>
      <c r="L161" s="623"/>
      <c r="M161" s="623"/>
    </row>
    <row r="162" spans="5:13" x14ac:dyDescent="0.2">
      <c r="E162" s="623"/>
      <c r="F162" s="623"/>
      <c r="G162" s="623"/>
      <c r="H162" s="623"/>
      <c r="I162" s="623"/>
      <c r="J162" s="623"/>
      <c r="K162" s="623"/>
      <c r="L162" s="623"/>
      <c r="M162" s="623"/>
    </row>
    <row r="163" spans="5:13" x14ac:dyDescent="0.2">
      <c r="E163" s="623"/>
      <c r="F163" s="623"/>
      <c r="G163" s="623"/>
      <c r="H163" s="623"/>
      <c r="I163" s="623"/>
      <c r="J163" s="623"/>
      <c r="K163" s="623"/>
      <c r="L163" s="623"/>
      <c r="M163" s="623"/>
    </row>
    <row r="164" spans="5:13" ht="21" customHeight="1" x14ac:dyDescent="0.2">
      <c r="E164" s="623"/>
      <c r="F164" s="623"/>
      <c r="G164" s="623"/>
      <c r="H164" s="623"/>
      <c r="I164" s="623"/>
      <c r="J164" s="623"/>
      <c r="K164" s="623"/>
      <c r="L164" s="623"/>
      <c r="M164" s="623"/>
    </row>
    <row r="165" spans="5:13" ht="21" customHeight="1" x14ac:dyDescent="0.2">
      <c r="E165" s="623"/>
      <c r="F165" s="623"/>
      <c r="G165" s="623"/>
      <c r="H165" s="623"/>
      <c r="I165" s="623"/>
      <c r="J165" s="623"/>
      <c r="K165" s="623"/>
      <c r="L165" s="623"/>
      <c r="M165" s="623"/>
    </row>
    <row r="166" spans="5:13" ht="21" customHeight="1" x14ac:dyDescent="0.2">
      <c r="E166" s="623"/>
      <c r="F166" s="623"/>
      <c r="G166" s="623"/>
      <c r="H166" s="623"/>
      <c r="I166" s="623"/>
      <c r="J166" s="623"/>
      <c r="K166" s="623"/>
      <c r="L166" s="623"/>
      <c r="M166" s="623"/>
    </row>
    <row r="167" spans="5:13" ht="21" customHeight="1" x14ac:dyDescent="0.2">
      <c r="E167" s="623"/>
      <c r="F167" s="623"/>
      <c r="G167" s="623"/>
      <c r="H167" s="623"/>
      <c r="I167" s="623"/>
      <c r="J167" s="623"/>
      <c r="K167" s="623"/>
      <c r="L167" s="623"/>
      <c r="M167" s="623"/>
    </row>
    <row r="168" spans="5:13" x14ac:dyDescent="0.2">
      <c r="E168" s="623"/>
      <c r="F168" s="623"/>
      <c r="G168" s="623"/>
      <c r="H168" s="623"/>
      <c r="I168" s="623"/>
      <c r="J168" s="623"/>
      <c r="K168" s="623"/>
      <c r="L168" s="623"/>
      <c r="M168" s="623"/>
    </row>
    <row r="169" spans="5:13" ht="20.25" customHeight="1" x14ac:dyDescent="0.2">
      <c r="E169" s="623"/>
      <c r="F169" s="623"/>
      <c r="G169" s="623"/>
      <c r="H169" s="623"/>
      <c r="I169" s="623"/>
      <c r="J169" s="623"/>
      <c r="K169" s="623"/>
      <c r="L169" s="623"/>
      <c r="M169" s="623"/>
    </row>
    <row r="170" spans="5:13" ht="20.25" customHeight="1" x14ac:dyDescent="0.2">
      <c r="E170" s="623"/>
      <c r="F170" s="623"/>
      <c r="G170" s="623"/>
      <c r="H170" s="623"/>
      <c r="I170" s="623"/>
      <c r="J170" s="623"/>
      <c r="K170" s="623"/>
      <c r="L170" s="623"/>
      <c r="M170" s="623"/>
    </row>
    <row r="171" spans="5:13" ht="24" customHeight="1" x14ac:dyDescent="0.2">
      <c r="E171" s="623"/>
      <c r="F171" s="623"/>
      <c r="G171" s="623"/>
      <c r="H171" s="623"/>
      <c r="I171" s="623"/>
      <c r="J171" s="623"/>
      <c r="K171" s="623"/>
      <c r="L171" s="623"/>
      <c r="M171" s="623"/>
    </row>
    <row r="172" spans="5:13" ht="20.25" customHeight="1" x14ac:dyDescent="0.2">
      <c r="E172" s="623"/>
      <c r="F172" s="623"/>
      <c r="G172" s="623"/>
      <c r="H172" s="623"/>
      <c r="I172" s="623"/>
      <c r="J172" s="623"/>
      <c r="K172" s="623"/>
      <c r="L172" s="623"/>
      <c r="M172" s="623"/>
    </row>
    <row r="173" spans="5:13" ht="20.25" customHeight="1" x14ac:dyDescent="0.2">
      <c r="E173" s="623"/>
      <c r="F173" s="623"/>
      <c r="G173" s="623"/>
      <c r="H173" s="623"/>
      <c r="I173" s="623"/>
      <c r="J173" s="623"/>
      <c r="K173" s="623"/>
      <c r="L173" s="623"/>
      <c r="M173" s="623"/>
    </row>
    <row r="174" spans="5:13" ht="20.25" customHeight="1" x14ac:dyDescent="0.2">
      <c r="E174" s="623"/>
      <c r="F174" s="623"/>
      <c r="G174" s="623"/>
      <c r="H174" s="623"/>
      <c r="I174" s="623"/>
      <c r="J174" s="623"/>
      <c r="K174" s="623"/>
      <c r="L174" s="623"/>
      <c r="M174" s="623"/>
    </row>
    <row r="175" spans="5:13" ht="20.25" customHeight="1" x14ac:dyDescent="0.2">
      <c r="E175" s="623"/>
      <c r="F175" s="623"/>
      <c r="G175" s="623"/>
      <c r="H175" s="623"/>
      <c r="I175" s="623"/>
      <c r="J175" s="623"/>
      <c r="K175" s="623"/>
      <c r="L175" s="623"/>
      <c r="M175" s="623"/>
    </row>
    <row r="176" spans="5:13" ht="20.25" customHeight="1" x14ac:dyDescent="0.2">
      <c r="E176" s="623"/>
      <c r="F176" s="623"/>
      <c r="G176" s="623"/>
      <c r="H176" s="623"/>
      <c r="I176" s="623"/>
      <c r="J176" s="623"/>
      <c r="K176" s="623"/>
      <c r="L176" s="623"/>
      <c r="M176" s="623"/>
    </row>
    <row r="177" spans="5:13" ht="20.25" customHeight="1" x14ac:dyDescent="0.2">
      <c r="E177" s="623"/>
      <c r="F177" s="623"/>
      <c r="G177" s="623"/>
      <c r="H177" s="623"/>
      <c r="I177" s="623"/>
      <c r="J177" s="623"/>
      <c r="K177" s="623"/>
      <c r="L177" s="623"/>
      <c r="M177" s="623"/>
    </row>
    <row r="178" spans="5:13" ht="20.25" customHeight="1" x14ac:dyDescent="0.2">
      <c r="E178" s="623"/>
      <c r="F178" s="623"/>
      <c r="G178" s="623"/>
      <c r="H178" s="623"/>
      <c r="I178" s="623"/>
      <c r="J178" s="623"/>
      <c r="K178" s="623"/>
      <c r="L178" s="623"/>
      <c r="M178" s="623"/>
    </row>
    <row r="179" spans="5:13" ht="20.25" customHeight="1" x14ac:dyDescent="0.2">
      <c r="E179" s="623"/>
      <c r="F179" s="623"/>
      <c r="G179" s="623"/>
      <c r="H179" s="623"/>
      <c r="I179" s="623"/>
      <c r="J179" s="623"/>
      <c r="K179" s="623"/>
      <c r="L179" s="623"/>
      <c r="M179" s="623"/>
    </row>
    <row r="180" spans="5:13" ht="20.25" customHeight="1" x14ac:dyDescent="0.2">
      <c r="E180" s="623"/>
      <c r="F180" s="623"/>
      <c r="G180" s="623"/>
      <c r="H180" s="623"/>
      <c r="I180" s="623"/>
      <c r="J180" s="623"/>
      <c r="K180" s="623"/>
      <c r="L180" s="623"/>
      <c r="M180" s="623"/>
    </row>
    <row r="181" spans="5:13" ht="20.25" customHeight="1" x14ac:dyDescent="0.2">
      <c r="E181" s="623"/>
      <c r="F181" s="623"/>
      <c r="G181" s="623"/>
      <c r="H181" s="623"/>
      <c r="I181" s="623"/>
      <c r="J181" s="623"/>
      <c r="K181" s="623"/>
      <c r="L181" s="623"/>
      <c r="M181" s="623"/>
    </row>
    <row r="182" spans="5:13" ht="20.25" customHeight="1" x14ac:dyDescent="0.2">
      <c r="E182" s="623"/>
      <c r="F182" s="623"/>
      <c r="G182" s="623"/>
      <c r="H182" s="623"/>
      <c r="I182" s="623"/>
      <c r="J182" s="623"/>
      <c r="K182" s="623"/>
      <c r="L182" s="623"/>
      <c r="M182" s="623"/>
    </row>
    <row r="183" spans="5:13" ht="20.25" customHeight="1" x14ac:dyDescent="0.2">
      <c r="E183" s="623"/>
      <c r="F183" s="623"/>
      <c r="G183" s="623"/>
      <c r="H183" s="623"/>
      <c r="I183" s="623"/>
      <c r="J183" s="623"/>
      <c r="K183" s="623"/>
      <c r="L183" s="623"/>
      <c r="M183" s="623"/>
    </row>
    <row r="184" spans="5:13" ht="20.25" customHeight="1" x14ac:dyDescent="0.2">
      <c r="E184" s="623"/>
      <c r="F184" s="623"/>
      <c r="G184" s="623"/>
      <c r="H184" s="623"/>
      <c r="I184" s="623"/>
      <c r="J184" s="623"/>
      <c r="K184" s="623"/>
      <c r="L184" s="623"/>
      <c r="M184" s="623"/>
    </row>
    <row r="185" spans="5:13" ht="20.25" customHeight="1" x14ac:dyDescent="0.2">
      <c r="E185" s="623"/>
      <c r="F185" s="623"/>
      <c r="G185" s="623"/>
      <c r="H185" s="623"/>
      <c r="I185" s="623"/>
      <c r="J185" s="623"/>
      <c r="K185" s="623"/>
      <c r="L185" s="623"/>
      <c r="M185" s="623"/>
    </row>
    <row r="186" spans="5:13" ht="20.25" customHeight="1" x14ac:dyDescent="0.2">
      <c r="E186" s="623"/>
      <c r="F186" s="623"/>
      <c r="G186" s="623"/>
      <c r="H186" s="623"/>
      <c r="I186" s="623"/>
      <c r="J186" s="623"/>
      <c r="K186" s="623"/>
      <c r="L186" s="623"/>
      <c r="M186" s="623"/>
    </row>
    <row r="187" spans="5:13" ht="32.25" customHeight="1" x14ac:dyDescent="0.2">
      <c r="E187" s="623"/>
      <c r="F187" s="623"/>
      <c r="G187" s="623"/>
      <c r="H187" s="623"/>
      <c r="I187" s="623"/>
      <c r="J187" s="623"/>
      <c r="K187" s="623"/>
      <c r="L187" s="623"/>
      <c r="M187" s="623"/>
    </row>
    <row r="188" spans="5:13" ht="28.5" customHeight="1" x14ac:dyDescent="0.2">
      <c r="E188" s="623"/>
      <c r="F188" s="623"/>
      <c r="G188" s="623"/>
      <c r="H188" s="623"/>
      <c r="I188" s="623"/>
      <c r="J188" s="623"/>
      <c r="K188" s="623"/>
      <c r="L188" s="623"/>
      <c r="M188" s="623"/>
    </row>
    <row r="189" spans="5:13" ht="20.25" customHeight="1" x14ac:dyDescent="0.2">
      <c r="E189" s="623"/>
      <c r="F189" s="623"/>
      <c r="G189" s="623"/>
      <c r="H189" s="623"/>
      <c r="I189" s="623"/>
      <c r="J189" s="623"/>
      <c r="K189" s="623"/>
      <c r="L189" s="623"/>
      <c r="M189" s="623"/>
    </row>
    <row r="190" spans="5:13" ht="20.25" customHeight="1" x14ac:dyDescent="0.2">
      <c r="E190" s="623"/>
      <c r="F190" s="623"/>
      <c r="G190" s="623"/>
      <c r="H190" s="623"/>
      <c r="I190" s="623"/>
      <c r="J190" s="623"/>
      <c r="K190" s="623"/>
      <c r="L190" s="623"/>
      <c r="M190" s="623"/>
    </row>
    <row r="191" spans="5:13" ht="20.25" customHeight="1" x14ac:dyDescent="0.2">
      <c r="E191" s="623"/>
      <c r="F191" s="623"/>
      <c r="G191" s="623"/>
      <c r="H191" s="623"/>
      <c r="I191" s="623"/>
      <c r="J191" s="623"/>
      <c r="K191" s="623"/>
      <c r="L191" s="623"/>
      <c r="M191" s="623"/>
    </row>
    <row r="192" spans="5:13" ht="20.25" customHeight="1" x14ac:dyDescent="0.2">
      <c r="E192" s="623"/>
      <c r="F192" s="623"/>
      <c r="G192" s="623"/>
      <c r="H192" s="623"/>
      <c r="I192" s="623"/>
      <c r="J192" s="623"/>
      <c r="K192" s="623"/>
      <c r="L192" s="623"/>
      <c r="M192" s="623"/>
    </row>
    <row r="193" spans="5:13" ht="20.25" customHeight="1" x14ac:dyDescent="0.2">
      <c r="E193" s="623"/>
      <c r="F193" s="623"/>
      <c r="G193" s="623"/>
      <c r="H193" s="623"/>
      <c r="I193" s="623"/>
      <c r="J193" s="623"/>
      <c r="K193" s="623"/>
      <c r="L193" s="623"/>
      <c r="M193" s="623"/>
    </row>
    <row r="194" spans="5:13" ht="20.25" customHeight="1" x14ac:dyDescent="0.2">
      <c r="E194" s="623"/>
      <c r="F194" s="623"/>
      <c r="G194" s="623"/>
      <c r="H194" s="623"/>
      <c r="I194" s="623"/>
      <c r="J194" s="623"/>
      <c r="K194" s="623"/>
      <c r="L194" s="623"/>
      <c r="M194" s="623"/>
    </row>
    <row r="195" spans="5:13" ht="20.25" customHeight="1" x14ac:dyDescent="0.2">
      <c r="E195" s="623"/>
      <c r="F195" s="623"/>
      <c r="G195" s="623"/>
      <c r="H195" s="623"/>
      <c r="I195" s="623"/>
      <c r="J195" s="623"/>
      <c r="K195" s="623"/>
      <c r="L195" s="623"/>
      <c r="M195" s="623"/>
    </row>
    <row r="196" spans="5:13" ht="20.25" customHeight="1" x14ac:dyDescent="0.2">
      <c r="E196" s="623"/>
      <c r="F196" s="623"/>
      <c r="G196" s="623"/>
      <c r="H196" s="623"/>
      <c r="I196" s="623"/>
      <c r="J196" s="623"/>
      <c r="K196" s="623"/>
      <c r="L196" s="623"/>
      <c r="M196" s="623"/>
    </row>
    <row r="197" spans="5:13" ht="20.25" customHeight="1" x14ac:dyDescent="0.2">
      <c r="E197" s="623"/>
      <c r="F197" s="623"/>
      <c r="G197" s="623"/>
      <c r="H197" s="623"/>
      <c r="I197" s="623"/>
      <c r="J197" s="623"/>
      <c r="K197" s="623"/>
      <c r="L197" s="623"/>
      <c r="M197" s="623"/>
    </row>
    <row r="198" spans="5:13" ht="20.25" customHeight="1" x14ac:dyDescent="0.2">
      <c r="E198" s="623"/>
      <c r="F198" s="623"/>
      <c r="G198" s="623"/>
      <c r="H198" s="623"/>
      <c r="I198" s="623"/>
      <c r="J198" s="623"/>
      <c r="K198" s="623"/>
      <c r="L198" s="623"/>
      <c r="M198" s="623"/>
    </row>
    <row r="199" spans="5:13" ht="20.25" customHeight="1" x14ac:dyDescent="0.2">
      <c r="E199" s="623"/>
      <c r="F199" s="623"/>
      <c r="G199" s="623"/>
      <c r="H199" s="623"/>
      <c r="I199" s="623"/>
      <c r="J199" s="623"/>
      <c r="K199" s="623"/>
      <c r="L199" s="623"/>
      <c r="M199" s="623"/>
    </row>
    <row r="200" spans="5:13" ht="20.25" customHeight="1" x14ac:dyDescent="0.2">
      <c r="E200" s="623"/>
      <c r="F200" s="623"/>
      <c r="G200" s="623"/>
      <c r="H200" s="623"/>
      <c r="I200" s="623"/>
      <c r="J200" s="623"/>
      <c r="K200" s="623"/>
      <c r="L200" s="623"/>
      <c r="M200" s="623"/>
    </row>
    <row r="201" spans="5:13" x14ac:dyDescent="0.2">
      <c r="E201" s="623"/>
      <c r="F201" s="623"/>
      <c r="G201" s="623"/>
      <c r="H201" s="623"/>
      <c r="I201" s="623"/>
      <c r="J201" s="623"/>
      <c r="K201" s="623"/>
      <c r="L201" s="623"/>
      <c r="M201" s="623"/>
    </row>
    <row r="202" spans="5:13" ht="12.75" customHeight="1" x14ac:dyDescent="0.2">
      <c r="E202" s="623"/>
      <c r="F202" s="623"/>
      <c r="G202" s="623"/>
      <c r="H202" s="623"/>
      <c r="I202" s="623"/>
      <c r="J202" s="623"/>
      <c r="K202" s="623"/>
      <c r="L202" s="623"/>
      <c r="M202" s="623"/>
    </row>
    <row r="203" spans="5:13" x14ac:dyDescent="0.2">
      <c r="E203" s="623"/>
      <c r="F203" s="623"/>
      <c r="G203" s="623"/>
      <c r="H203" s="623"/>
      <c r="I203" s="623"/>
      <c r="J203" s="623"/>
      <c r="K203" s="623"/>
      <c r="L203" s="623"/>
      <c r="M203" s="623"/>
    </row>
    <row r="204" spans="5:13" x14ac:dyDescent="0.2">
      <c r="E204" s="623"/>
      <c r="F204" s="623"/>
      <c r="G204" s="623"/>
      <c r="H204" s="623"/>
      <c r="I204" s="623"/>
      <c r="J204" s="623"/>
      <c r="K204" s="623"/>
      <c r="L204" s="623"/>
      <c r="M204" s="623"/>
    </row>
    <row r="205" spans="5:13" ht="12.75" customHeight="1" x14ac:dyDescent="0.2">
      <c r="E205" s="623"/>
      <c r="F205" s="623"/>
      <c r="G205" s="623"/>
      <c r="H205" s="623"/>
      <c r="I205" s="623"/>
      <c r="J205" s="623"/>
      <c r="K205" s="623"/>
      <c r="L205" s="623"/>
      <c r="M205" s="623"/>
    </row>
    <row r="206" spans="5:13" x14ac:dyDescent="0.2">
      <c r="E206" s="623"/>
      <c r="F206" s="623"/>
      <c r="G206" s="623"/>
      <c r="H206" s="623"/>
      <c r="I206" s="623"/>
      <c r="J206" s="623"/>
      <c r="K206" s="623"/>
      <c r="L206" s="623"/>
      <c r="M206" s="623"/>
    </row>
    <row r="207" spans="5:13" x14ac:dyDescent="0.2">
      <c r="E207" s="623"/>
      <c r="F207" s="623"/>
      <c r="G207" s="623"/>
      <c r="H207" s="623"/>
      <c r="I207" s="623"/>
      <c r="J207" s="623"/>
      <c r="K207" s="623"/>
      <c r="L207" s="623"/>
      <c r="M207" s="623"/>
    </row>
    <row r="208" spans="5:13" x14ac:dyDescent="0.2">
      <c r="E208" s="623"/>
      <c r="F208" s="623"/>
      <c r="G208" s="623"/>
      <c r="H208" s="623"/>
      <c r="I208" s="623"/>
      <c r="J208" s="623"/>
      <c r="K208" s="623"/>
      <c r="L208" s="623"/>
      <c r="M208" s="623"/>
    </row>
    <row r="209" spans="5:13" x14ac:dyDescent="0.2">
      <c r="E209" s="623"/>
      <c r="F209" s="623"/>
      <c r="G209" s="623"/>
      <c r="H209" s="623"/>
      <c r="I209" s="623"/>
      <c r="J209" s="623"/>
      <c r="K209" s="623"/>
      <c r="L209" s="623"/>
      <c r="M209" s="623"/>
    </row>
    <row r="210" spans="5:13" x14ac:dyDescent="0.2">
      <c r="E210" s="623"/>
      <c r="F210" s="623"/>
      <c r="G210" s="623"/>
      <c r="H210" s="623"/>
      <c r="I210" s="623"/>
      <c r="J210" s="623"/>
      <c r="K210" s="623"/>
      <c r="L210" s="623"/>
      <c r="M210" s="623"/>
    </row>
    <row r="211" spans="5:13" x14ac:dyDescent="0.2">
      <c r="E211" s="623"/>
      <c r="F211" s="623"/>
      <c r="G211" s="623"/>
      <c r="H211" s="623"/>
      <c r="I211" s="623"/>
      <c r="J211" s="623"/>
      <c r="K211" s="623"/>
      <c r="L211" s="623"/>
      <c r="M211" s="623"/>
    </row>
    <row r="212" spans="5:13" x14ac:dyDescent="0.2">
      <c r="E212" s="623"/>
      <c r="F212" s="623"/>
      <c r="G212" s="623"/>
      <c r="H212" s="623"/>
      <c r="I212" s="623"/>
      <c r="J212" s="623"/>
      <c r="K212" s="623"/>
      <c r="L212" s="623"/>
      <c r="M212" s="623"/>
    </row>
    <row r="213" spans="5:13" x14ac:dyDescent="0.2">
      <c r="E213" s="623"/>
      <c r="F213" s="623"/>
      <c r="G213" s="623"/>
      <c r="H213" s="623"/>
      <c r="I213" s="623"/>
      <c r="J213" s="623"/>
      <c r="K213" s="623"/>
      <c r="L213" s="623"/>
      <c r="M213" s="623"/>
    </row>
    <row r="214" spans="5:13" x14ac:dyDescent="0.2">
      <c r="E214" s="623"/>
      <c r="F214" s="623"/>
      <c r="G214" s="623"/>
      <c r="H214" s="623"/>
      <c r="I214" s="623"/>
      <c r="J214" s="623"/>
      <c r="K214" s="623"/>
      <c r="L214" s="623"/>
      <c r="M214" s="623"/>
    </row>
    <row r="215" spans="5:13" x14ac:dyDescent="0.2">
      <c r="E215" s="623"/>
      <c r="F215" s="623"/>
      <c r="G215" s="623"/>
      <c r="H215" s="623"/>
      <c r="I215" s="623"/>
      <c r="J215" s="623"/>
      <c r="K215" s="623"/>
      <c r="L215" s="623"/>
      <c r="M215" s="623"/>
    </row>
    <row r="216" spans="5:13" x14ac:dyDescent="0.2">
      <c r="E216" s="623"/>
      <c r="F216" s="623"/>
      <c r="G216" s="623"/>
      <c r="H216" s="623"/>
      <c r="I216" s="623"/>
      <c r="J216" s="623"/>
      <c r="K216" s="623"/>
      <c r="L216" s="623"/>
      <c r="M216" s="623"/>
    </row>
    <row r="217" spans="5:13" x14ac:dyDescent="0.2">
      <c r="E217" s="623"/>
      <c r="F217" s="623"/>
      <c r="G217" s="623"/>
      <c r="H217" s="623"/>
      <c r="I217" s="623"/>
      <c r="J217" s="623"/>
      <c r="K217" s="623"/>
      <c r="L217" s="623"/>
      <c r="M217" s="623"/>
    </row>
    <row r="218" spans="5:13" x14ac:dyDescent="0.2">
      <c r="E218" s="623"/>
      <c r="F218" s="623"/>
      <c r="G218" s="623"/>
      <c r="H218" s="623"/>
      <c r="I218" s="623"/>
      <c r="J218" s="623"/>
      <c r="K218" s="623"/>
      <c r="L218" s="623"/>
      <c r="M218" s="623"/>
    </row>
    <row r="219" spans="5:13" x14ac:dyDescent="0.2">
      <c r="E219" s="623"/>
      <c r="F219" s="623"/>
      <c r="G219" s="623"/>
      <c r="H219" s="623"/>
      <c r="I219" s="623"/>
      <c r="J219" s="623"/>
      <c r="K219" s="623"/>
      <c r="L219" s="623"/>
      <c r="M219" s="623"/>
    </row>
    <row r="220" spans="5:13" x14ac:dyDescent="0.2">
      <c r="E220" s="623"/>
      <c r="F220" s="623"/>
      <c r="G220" s="623"/>
      <c r="H220" s="623"/>
      <c r="I220" s="623"/>
      <c r="J220" s="623"/>
      <c r="K220" s="623"/>
      <c r="L220" s="623"/>
      <c r="M220" s="623"/>
    </row>
    <row r="221" spans="5:13" x14ac:dyDescent="0.2">
      <c r="E221" s="623"/>
      <c r="F221" s="623"/>
      <c r="G221" s="623"/>
      <c r="H221" s="623"/>
      <c r="I221" s="623"/>
      <c r="J221" s="623"/>
      <c r="K221" s="623"/>
      <c r="L221" s="623"/>
      <c r="M221" s="623"/>
    </row>
    <row r="222" spans="5:13" x14ac:dyDescent="0.2">
      <c r="E222" s="623"/>
      <c r="F222" s="623"/>
      <c r="G222" s="623"/>
      <c r="H222" s="623"/>
      <c r="I222" s="623"/>
      <c r="J222" s="623"/>
      <c r="K222" s="623"/>
      <c r="L222" s="623"/>
      <c r="M222" s="623"/>
    </row>
    <row r="223" spans="5:13" x14ac:dyDescent="0.2">
      <c r="E223" s="623"/>
      <c r="F223" s="623"/>
      <c r="G223" s="623"/>
      <c r="H223" s="623"/>
      <c r="I223" s="623"/>
      <c r="J223" s="623"/>
      <c r="K223" s="623"/>
      <c r="L223" s="623"/>
      <c r="M223" s="623"/>
    </row>
    <row r="224" spans="5:13" x14ac:dyDescent="0.2">
      <c r="E224" s="623"/>
      <c r="F224" s="623"/>
      <c r="G224" s="623"/>
      <c r="H224" s="623"/>
      <c r="I224" s="623"/>
      <c r="J224" s="623"/>
      <c r="K224" s="623"/>
      <c r="L224" s="623"/>
      <c r="M224" s="623"/>
    </row>
    <row r="225" spans="5:13" x14ac:dyDescent="0.2">
      <c r="E225" s="623"/>
      <c r="F225" s="623"/>
      <c r="G225" s="623"/>
      <c r="H225" s="623"/>
      <c r="I225" s="623"/>
      <c r="J225" s="623"/>
      <c r="K225" s="623"/>
      <c r="L225" s="623"/>
      <c r="M225" s="623"/>
    </row>
    <row r="226" spans="5:13" x14ac:dyDescent="0.2">
      <c r="E226" s="623"/>
      <c r="F226" s="623"/>
      <c r="G226" s="623"/>
      <c r="H226" s="623"/>
      <c r="I226" s="623"/>
      <c r="J226" s="623"/>
      <c r="K226" s="623"/>
      <c r="L226" s="623"/>
      <c r="M226" s="623"/>
    </row>
    <row r="227" spans="5:13" x14ac:dyDescent="0.2">
      <c r="E227" s="623"/>
      <c r="F227" s="623"/>
      <c r="G227" s="623"/>
      <c r="H227" s="623"/>
      <c r="I227" s="623"/>
      <c r="J227" s="623"/>
      <c r="K227" s="623"/>
      <c r="L227" s="623"/>
      <c r="M227" s="623"/>
    </row>
    <row r="228" spans="5:13" x14ac:dyDescent="0.2">
      <c r="E228" s="623"/>
      <c r="F228" s="623"/>
      <c r="G228" s="623"/>
      <c r="H228" s="623"/>
      <c r="I228" s="623"/>
      <c r="J228" s="623"/>
      <c r="K228" s="623"/>
      <c r="L228" s="623"/>
      <c r="M228" s="623"/>
    </row>
    <row r="229" spans="5:13" x14ac:dyDescent="0.2">
      <c r="E229" s="623"/>
      <c r="F229" s="623"/>
      <c r="G229" s="623"/>
      <c r="H229" s="623"/>
      <c r="I229" s="623"/>
      <c r="J229" s="623"/>
      <c r="K229" s="623"/>
      <c r="L229" s="623"/>
      <c r="M229" s="623"/>
    </row>
    <row r="230" spans="5:13" ht="18" customHeight="1" x14ac:dyDescent="0.2">
      <c r="E230" s="623"/>
      <c r="F230" s="623"/>
      <c r="G230" s="623"/>
      <c r="H230" s="623"/>
      <c r="I230" s="623"/>
      <c r="J230" s="623"/>
      <c r="K230" s="623"/>
      <c r="L230" s="623"/>
      <c r="M230" s="623"/>
    </row>
    <row r="231" spans="5:13" ht="18" customHeight="1" x14ac:dyDescent="0.2">
      <c r="E231" s="623"/>
      <c r="F231" s="623"/>
      <c r="G231" s="623"/>
      <c r="H231" s="623"/>
      <c r="I231" s="623"/>
      <c r="J231" s="623"/>
      <c r="K231" s="623"/>
      <c r="L231" s="623"/>
      <c r="M231" s="623"/>
    </row>
    <row r="232" spans="5:13" ht="18" customHeight="1" x14ac:dyDescent="0.2">
      <c r="E232" s="623"/>
      <c r="F232" s="623"/>
      <c r="G232" s="623"/>
      <c r="H232" s="623"/>
      <c r="I232" s="623"/>
      <c r="J232" s="623"/>
      <c r="K232" s="623"/>
      <c r="L232" s="623"/>
      <c r="M232" s="623"/>
    </row>
    <row r="233" spans="5:13" ht="18" customHeight="1" x14ac:dyDescent="0.2">
      <c r="E233" s="623"/>
      <c r="F233" s="623"/>
      <c r="G233" s="623"/>
      <c r="H233" s="623"/>
      <c r="I233" s="623"/>
      <c r="J233" s="623"/>
      <c r="K233" s="623"/>
      <c r="L233" s="623"/>
      <c r="M233" s="623"/>
    </row>
    <row r="234" spans="5:13" ht="18" customHeight="1" x14ac:dyDescent="0.2">
      <c r="E234" s="623"/>
      <c r="F234" s="623"/>
      <c r="G234" s="623"/>
      <c r="H234" s="623"/>
      <c r="I234" s="623"/>
      <c r="J234" s="623"/>
      <c r="K234" s="623"/>
      <c r="L234" s="623"/>
      <c r="M234" s="623"/>
    </row>
    <row r="235" spans="5:13" ht="18" customHeight="1" x14ac:dyDescent="0.2">
      <c r="E235" s="623"/>
      <c r="F235" s="623"/>
      <c r="G235" s="623"/>
      <c r="H235" s="623"/>
      <c r="I235" s="623"/>
      <c r="J235" s="623"/>
      <c r="K235" s="623"/>
      <c r="L235" s="623"/>
      <c r="M235" s="623"/>
    </row>
    <row r="236" spans="5:13" ht="27.75" customHeight="1" x14ac:dyDescent="0.2">
      <c r="E236" s="623"/>
      <c r="F236" s="623"/>
      <c r="G236" s="623"/>
      <c r="H236" s="623"/>
      <c r="I236" s="623"/>
      <c r="J236" s="623"/>
      <c r="K236" s="623"/>
      <c r="L236" s="623"/>
      <c r="M236" s="623"/>
    </row>
    <row r="237" spans="5:13" ht="27.75" customHeight="1" x14ac:dyDescent="0.2">
      <c r="E237" s="623"/>
      <c r="F237" s="623"/>
      <c r="G237" s="623"/>
      <c r="H237" s="623"/>
      <c r="I237" s="623"/>
      <c r="J237" s="623"/>
      <c r="K237" s="623"/>
      <c r="L237" s="623"/>
      <c r="M237" s="623"/>
    </row>
    <row r="238" spans="5:13" ht="18" customHeight="1" x14ac:dyDescent="0.2"/>
    <row r="239" spans="5:13" ht="18" customHeight="1" x14ac:dyDescent="0.2"/>
    <row r="240" spans="5:13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24.75" customHeight="1" x14ac:dyDescent="0.2"/>
    <row r="254" ht="30.75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9" ht="12.75" customHeight="1" x14ac:dyDescent="0.2"/>
    <row r="271" ht="12.75" customHeight="1" x14ac:dyDescent="0.2"/>
    <row r="272" ht="12.75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300" ht="22.5" customHeight="1" x14ac:dyDescent="0.2"/>
    <row r="301" ht="22.5" customHeight="1" x14ac:dyDescent="0.2"/>
    <row r="302" ht="29.2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4.75" customHeight="1" x14ac:dyDescent="0.2"/>
    <row r="319" ht="26.2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3" ht="12.75" customHeight="1" x14ac:dyDescent="0.2"/>
    <row r="341" ht="12.75" customHeight="1" x14ac:dyDescent="0.2"/>
    <row r="359" ht="18" customHeight="1" x14ac:dyDescent="0.2"/>
    <row r="360" ht="18.75" customHeight="1" x14ac:dyDescent="0.2"/>
    <row r="361" ht="19.5" customHeight="1" x14ac:dyDescent="0.2"/>
    <row r="362" ht="18.75" customHeight="1" x14ac:dyDescent="0.2"/>
    <row r="364" ht="18.75" customHeight="1" x14ac:dyDescent="0.2"/>
    <row r="365" ht="17.25" customHeight="1" x14ac:dyDescent="0.2"/>
    <row r="366" ht="30.75" customHeight="1" x14ac:dyDescent="0.2"/>
    <row r="367" ht="17.25" customHeight="1" x14ac:dyDescent="0.2"/>
    <row r="368" ht="19.5" customHeight="1" x14ac:dyDescent="0.2"/>
    <row r="369" ht="20.25" customHeight="1" x14ac:dyDescent="0.2"/>
    <row r="370" ht="19.5" customHeight="1" x14ac:dyDescent="0.2"/>
    <row r="371" ht="18.75" customHeight="1" x14ac:dyDescent="0.2"/>
    <row r="372" ht="19.5" customHeight="1" x14ac:dyDescent="0.2"/>
    <row r="373" ht="18" customHeight="1" x14ac:dyDescent="0.2"/>
    <row r="374" ht="19.5" customHeight="1" x14ac:dyDescent="0.2"/>
    <row r="375" ht="19.5" customHeight="1" x14ac:dyDescent="0.2"/>
    <row r="376" ht="19.5" customHeight="1" x14ac:dyDescent="0.2"/>
    <row r="377" ht="19.5" customHeight="1" x14ac:dyDescent="0.2"/>
    <row r="378" ht="21" customHeight="1" x14ac:dyDescent="0.2"/>
    <row r="379" ht="19.5" customHeight="1" x14ac:dyDescent="0.2"/>
    <row r="380" ht="21" customHeight="1" x14ac:dyDescent="0.2"/>
    <row r="381" ht="21" customHeight="1" x14ac:dyDescent="0.2"/>
    <row r="382" ht="32.25" customHeight="1" x14ac:dyDescent="0.2"/>
    <row r="385" ht="19.5" customHeight="1" x14ac:dyDescent="0.2"/>
    <row r="386" ht="19.5" customHeight="1" x14ac:dyDescent="0.2"/>
    <row r="387" ht="19.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405" ht="12.75" customHeight="1" x14ac:dyDescent="0.2"/>
    <row r="492" ht="21" customHeight="1" x14ac:dyDescent="0.2"/>
    <row r="513" spans="6:8" x14ac:dyDescent="0.2">
      <c r="H513" s="551"/>
    </row>
    <row r="514" spans="6:8" x14ac:dyDescent="0.2">
      <c r="H514" s="551"/>
    </row>
    <row r="515" spans="6:8" x14ac:dyDescent="0.2">
      <c r="H515" s="551"/>
    </row>
    <row r="516" spans="6:8" x14ac:dyDescent="0.2">
      <c r="H516" s="551"/>
    </row>
    <row r="517" spans="6:8" x14ac:dyDescent="0.2">
      <c r="H517" s="551"/>
    </row>
    <row r="518" spans="6:8" x14ac:dyDescent="0.2">
      <c r="H518" s="551"/>
    </row>
    <row r="523" spans="6:8" x14ac:dyDescent="0.2">
      <c r="F523" s="546" t="e">
        <f>#REF!</f>
        <v>#REF!</v>
      </c>
      <c r="H523" s="655" t="s">
        <v>98</v>
      </c>
    </row>
    <row r="524" spans="6:8" x14ac:dyDescent="0.2">
      <c r="H524" s="656" t="s">
        <v>134</v>
      </c>
    </row>
    <row r="525" spans="6:8" x14ac:dyDescent="0.2">
      <c r="H525" s="656" t="s">
        <v>135</v>
      </c>
    </row>
    <row r="526" spans="6:8" x14ac:dyDescent="0.2">
      <c r="H526" s="656" t="s">
        <v>136</v>
      </c>
    </row>
    <row r="527" spans="6:8" x14ac:dyDescent="0.2">
      <c r="H527" s="656" t="s">
        <v>137</v>
      </c>
    </row>
    <row r="528" spans="6:8" x14ac:dyDescent="0.2">
      <c r="H528" s="656" t="s">
        <v>138</v>
      </c>
    </row>
    <row r="529" spans="5:8" x14ac:dyDescent="0.2">
      <c r="H529" s="656" t="s">
        <v>139</v>
      </c>
    </row>
    <row r="530" spans="5:8" x14ac:dyDescent="0.2">
      <c r="H530" s="656" t="s">
        <v>140</v>
      </c>
    </row>
    <row r="531" spans="5:8" x14ac:dyDescent="0.2">
      <c r="H531" s="656" t="s">
        <v>141</v>
      </c>
    </row>
    <row r="534" spans="5:8" x14ac:dyDescent="0.2">
      <c r="E534" s="619"/>
    </row>
    <row r="675" spans="15:24" ht="12.75" customHeight="1" x14ac:dyDescent="0.2">
      <c r="P675" s="657"/>
      <c r="Q675" s="658"/>
      <c r="R675" s="658"/>
      <c r="S675" s="659"/>
      <c r="T675" s="659"/>
      <c r="U675" s="659"/>
      <c r="V675" s="658"/>
      <c r="W675" s="659"/>
      <c r="X675" s="659"/>
    </row>
    <row r="678" spans="15:24" x14ac:dyDescent="0.2">
      <c r="Q678" s="657"/>
      <c r="R678" s="657"/>
      <c r="S678" s="657"/>
      <c r="T678" s="657"/>
      <c r="U678" s="657"/>
      <c r="V678" s="657"/>
      <c r="W678" s="657"/>
      <c r="X678" s="657"/>
    </row>
    <row r="679" spans="15:24" x14ac:dyDescent="0.2">
      <c r="O679" s="551"/>
      <c r="P679" s="618"/>
      <c r="Q679" s="657"/>
      <c r="R679" s="660"/>
      <c r="S679" s="661"/>
      <c r="T679" s="662"/>
      <c r="U679" s="660"/>
      <c r="V679" s="662"/>
      <c r="W679" s="662"/>
      <c r="X679" s="662"/>
    </row>
    <row r="680" spans="15:24" x14ac:dyDescent="0.2">
      <c r="O680" s="551"/>
      <c r="P680" s="598"/>
      <c r="Q680" s="657"/>
      <c r="R680" s="657"/>
      <c r="S680" s="657"/>
      <c r="T680" s="657"/>
      <c r="U680" s="657"/>
      <c r="V680" s="663"/>
      <c r="W680" s="663"/>
      <c r="X680" s="663"/>
    </row>
    <row r="681" spans="15:24" x14ac:dyDescent="0.2">
      <c r="O681" s="551"/>
      <c r="Q681" s="657"/>
      <c r="R681" s="657"/>
      <c r="S681" s="657" t="s">
        <v>142</v>
      </c>
      <c r="T681" s="551"/>
      <c r="U681" s="657"/>
      <c r="V681" s="663"/>
      <c r="W681" s="663"/>
      <c r="X681" s="663"/>
    </row>
    <row r="682" spans="15:24" x14ac:dyDescent="0.2">
      <c r="O682" s="551"/>
      <c r="P682" s="664"/>
      <c r="Q682" s="618"/>
      <c r="R682" s="657"/>
      <c r="S682" s="657"/>
      <c r="T682" s="657"/>
      <c r="U682" s="657"/>
      <c r="V682" s="657"/>
      <c r="W682" s="657"/>
      <c r="X682" s="657"/>
    </row>
    <row r="683" spans="15:24" x14ac:dyDescent="0.2">
      <c r="Q683" s="598"/>
      <c r="R683" s="598"/>
      <c r="S683" s="598"/>
      <c r="T683" s="598"/>
      <c r="U683" s="598"/>
      <c r="W683" s="598"/>
      <c r="X683" s="598"/>
    </row>
    <row r="684" spans="15:24" x14ac:dyDescent="0.2">
      <c r="Q684" s="619"/>
      <c r="R684" s="598"/>
      <c r="S684" s="598"/>
      <c r="T684" s="598"/>
      <c r="U684" s="598"/>
      <c r="W684" s="598"/>
      <c r="X684" s="598"/>
    </row>
    <row r="685" spans="15:24" x14ac:dyDescent="0.2">
      <c r="R685" s="598"/>
      <c r="S685" s="598"/>
      <c r="T685" s="598"/>
      <c r="U685" s="657"/>
      <c r="V685" s="657"/>
      <c r="W685" s="598"/>
      <c r="X685" s="598"/>
    </row>
    <row r="686" spans="15:24" x14ac:dyDescent="0.2">
      <c r="Q686" s="619" t="s">
        <v>124</v>
      </c>
      <c r="R686" s="598"/>
      <c r="S686" s="598"/>
      <c r="T686" s="598"/>
      <c r="U686" s="598"/>
      <c r="W686" s="598"/>
      <c r="X686" s="598"/>
    </row>
    <row r="694" spans="17:18" x14ac:dyDescent="0.2">
      <c r="Q694" s="546" t="e">
        <f>SUM(#REF!)</f>
        <v>#REF!</v>
      </c>
      <c r="R694" s="535" t="s">
        <v>143</v>
      </c>
    </row>
    <row r="699" spans="17:18" x14ac:dyDescent="0.2">
      <c r="Q699" s="665"/>
    </row>
    <row r="706" spans="17:17" x14ac:dyDescent="0.2">
      <c r="Q706" s="665" t="e">
        <f>#REF!+#REF!</f>
        <v>#REF!</v>
      </c>
    </row>
    <row r="707" spans="17:17" x14ac:dyDescent="0.2">
      <c r="Q707" s="665" t="e">
        <f>#REF!+#REF!</f>
        <v>#REF!</v>
      </c>
    </row>
    <row r="708" spans="17:17" x14ac:dyDescent="0.2">
      <c r="Q708" s="665" t="e">
        <f>#REF!+#REF!</f>
        <v>#REF!</v>
      </c>
    </row>
    <row r="709" spans="17:17" x14ac:dyDescent="0.2">
      <c r="Q709" s="665" t="e">
        <f>#REF!+#REF!</f>
        <v>#REF!</v>
      </c>
    </row>
    <row r="710" spans="17:17" x14ac:dyDescent="0.2">
      <c r="Q710" s="665" t="e">
        <f>#REF!+#REF!</f>
        <v>#REF!</v>
      </c>
    </row>
    <row r="711" spans="17:17" x14ac:dyDescent="0.2">
      <c r="Q711" s="665" t="e">
        <f>#REF!+#REF!</f>
        <v>#REF!</v>
      </c>
    </row>
    <row r="716" spans="17:17" x14ac:dyDescent="0.2">
      <c r="Q716" s="546" t="e">
        <f>#REF!+#REF!</f>
        <v>#REF!</v>
      </c>
    </row>
    <row r="733" spans="15:15" x14ac:dyDescent="0.2">
      <c r="O733" s="619"/>
    </row>
    <row r="743" spans="15:15" x14ac:dyDescent="0.2">
      <c r="O743" s="551"/>
    </row>
    <row r="744" spans="15:15" x14ac:dyDescent="0.2">
      <c r="O744" s="551"/>
    </row>
    <row r="745" spans="15:15" x14ac:dyDescent="0.2">
      <c r="O745" s="551"/>
    </row>
    <row r="746" spans="15:15" x14ac:dyDescent="0.2">
      <c r="O746" s="551"/>
    </row>
  </sheetData>
  <mergeCells count="33">
    <mergeCell ref="E3:L3"/>
    <mergeCell ref="E4:L4"/>
    <mergeCell ref="E5:L5"/>
    <mergeCell ref="J72:L72"/>
    <mergeCell ref="E73:F73"/>
    <mergeCell ref="G73:I73"/>
    <mergeCell ref="J73:L73"/>
    <mergeCell ref="M73:N73"/>
    <mergeCell ref="E76:F76"/>
    <mergeCell ref="G76:I76"/>
    <mergeCell ref="J76:L76"/>
    <mergeCell ref="E77:F77"/>
    <mergeCell ref="G77:I77"/>
    <mergeCell ref="J77:L77"/>
    <mergeCell ref="M77:N77"/>
    <mergeCell ref="J143:L143"/>
    <mergeCell ref="J78:L78"/>
    <mergeCell ref="M78:N78"/>
    <mergeCell ref="G80:H80"/>
    <mergeCell ref="I80:K80"/>
    <mergeCell ref="M80:N80"/>
    <mergeCell ref="E92:L92"/>
    <mergeCell ref="E93:L93"/>
    <mergeCell ref="E94:L94"/>
    <mergeCell ref="J138:L138"/>
    <mergeCell ref="G139:I139"/>
    <mergeCell ref="J139:L139"/>
    <mergeCell ref="J144:L144"/>
    <mergeCell ref="J145:L145"/>
    <mergeCell ref="G146:H146"/>
    <mergeCell ref="I146:K146"/>
    <mergeCell ref="G147:H147"/>
    <mergeCell ref="I147:K147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  <rowBreaks count="1" manualBreakCount="1">
    <brk id="42" min="3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X750"/>
  <sheetViews>
    <sheetView view="pageBreakPreview" topLeftCell="D1" zoomScaleSheetLayoutView="100" workbookViewId="0">
      <pane xSplit="2" ySplit="17" topLeftCell="F75" activePane="bottomRight" state="frozen"/>
      <selection activeCell="D1" sqref="D1"/>
      <selection pane="topRight" activeCell="F1" sqref="F1"/>
      <selection pane="bottomLeft" activeCell="D15" sqref="D15"/>
      <selection pane="bottomRight" activeCell="I84" sqref="I84:L84"/>
    </sheetView>
  </sheetViews>
  <sheetFormatPr defaultColWidth="9.140625" defaultRowHeight="12.75" x14ac:dyDescent="0.2"/>
  <cols>
    <col min="1" max="1" width="1.85546875" style="310" hidden="1" customWidth="1"/>
    <col min="2" max="2" width="1.5703125" style="310" hidden="1" customWidth="1"/>
    <col min="3" max="4" width="5" style="310" hidden="1" customWidth="1"/>
    <col min="5" max="5" width="14.7109375" style="310" customWidth="1"/>
    <col min="6" max="6" width="68.28515625" style="310" customWidth="1"/>
    <col min="7" max="7" width="21.140625" style="310" customWidth="1"/>
    <col min="8" max="8" width="21" style="310" customWidth="1"/>
    <col min="9" max="9" width="21.140625" style="310" customWidth="1"/>
    <col min="10" max="10" width="20.140625" style="310" bestFit="1" customWidth="1"/>
    <col min="11" max="11" width="21" style="310" bestFit="1" customWidth="1"/>
    <col min="12" max="12" width="12.140625" style="310" customWidth="1"/>
    <col min="13" max="13" width="17.7109375" style="310" customWidth="1"/>
    <col min="14" max="14" width="20.7109375" style="310" bestFit="1" customWidth="1"/>
    <col min="15" max="15" width="15" style="310" bestFit="1" customWidth="1"/>
    <col min="16" max="16" width="12.5703125" style="310" bestFit="1" customWidth="1"/>
    <col min="17" max="17" width="20.42578125" style="310" customWidth="1"/>
    <col min="18" max="19" width="9.140625" style="310"/>
    <col min="20" max="20" width="30.7109375" style="310" customWidth="1"/>
    <col min="21" max="16384" width="9.140625" style="310"/>
  </cols>
  <sheetData>
    <row r="2" spans="5:16" x14ac:dyDescent="0.2">
      <c r="P2" s="403" t="s">
        <v>276</v>
      </c>
    </row>
    <row r="3" spans="5:16" ht="15" x14ac:dyDescent="0.2">
      <c r="E3" s="870" t="s">
        <v>222</v>
      </c>
      <c r="F3" s="870"/>
      <c r="G3" s="870"/>
      <c r="H3" s="870"/>
      <c r="I3" s="870"/>
      <c r="J3" s="870"/>
      <c r="K3" s="870"/>
      <c r="L3" s="870"/>
      <c r="M3" s="330"/>
      <c r="N3" s="330"/>
    </row>
    <row r="4" spans="5:16" ht="15" x14ac:dyDescent="0.2">
      <c r="E4" s="870" t="s">
        <v>303</v>
      </c>
      <c r="F4" s="870"/>
      <c r="G4" s="870"/>
      <c r="H4" s="870"/>
      <c r="I4" s="870"/>
      <c r="J4" s="870"/>
      <c r="K4" s="870"/>
      <c r="L4" s="870"/>
      <c r="M4" s="330"/>
      <c r="N4" s="330"/>
    </row>
    <row r="5" spans="5:16" ht="15" x14ac:dyDescent="0.2">
      <c r="E5" s="870" t="s">
        <v>304</v>
      </c>
      <c r="F5" s="870"/>
      <c r="G5" s="870"/>
      <c r="H5" s="870"/>
      <c r="I5" s="870"/>
      <c r="J5" s="870"/>
      <c r="K5" s="870"/>
      <c r="L5" s="870"/>
      <c r="M5" s="330"/>
      <c r="N5" s="330"/>
    </row>
    <row r="6" spans="5:16" ht="14.25" x14ac:dyDescent="0.2">
      <c r="E6" s="871" t="s">
        <v>287</v>
      </c>
      <c r="F6" s="871"/>
      <c r="G6" s="871"/>
      <c r="H6" s="871"/>
      <c r="I6" s="871"/>
      <c r="J6" s="871"/>
      <c r="K6" s="871"/>
      <c r="L6" s="871"/>
      <c r="M6" s="330"/>
      <c r="N6" s="330"/>
    </row>
    <row r="7" spans="5:16" x14ac:dyDescent="0.2">
      <c r="E7" s="872" t="s">
        <v>313</v>
      </c>
      <c r="F7" s="872"/>
      <c r="G7" s="872"/>
      <c r="H7" s="872"/>
      <c r="I7" s="872"/>
      <c r="J7" s="872"/>
      <c r="K7" s="872"/>
      <c r="L7" s="872"/>
      <c r="M7" s="330"/>
      <c r="N7" s="330"/>
    </row>
    <row r="8" spans="5:16" ht="13.5" thickBot="1" x14ac:dyDescent="0.25"/>
    <row r="9" spans="5:16" ht="24" customHeight="1" x14ac:dyDescent="0.2">
      <c r="E9" s="873" t="s">
        <v>146</v>
      </c>
      <c r="F9" s="875" t="s">
        <v>0</v>
      </c>
      <c r="G9" s="877" t="s">
        <v>294</v>
      </c>
      <c r="H9" s="879" t="s">
        <v>292</v>
      </c>
      <c r="I9" s="880"/>
      <c r="J9" s="875"/>
      <c r="K9" s="881" t="s">
        <v>286</v>
      </c>
      <c r="L9" s="882"/>
    </row>
    <row r="10" spans="5:16" ht="20.25" customHeight="1" x14ac:dyDescent="0.2">
      <c r="E10" s="874"/>
      <c r="F10" s="876"/>
      <c r="G10" s="878"/>
      <c r="H10" s="515" t="s">
        <v>289</v>
      </c>
      <c r="I10" s="515" t="s">
        <v>290</v>
      </c>
      <c r="J10" s="515" t="s">
        <v>291</v>
      </c>
      <c r="K10" s="515" t="s">
        <v>293</v>
      </c>
      <c r="L10" s="515" t="s">
        <v>295</v>
      </c>
    </row>
    <row r="11" spans="5:16" ht="17.25" customHeight="1" x14ac:dyDescent="0.2">
      <c r="E11" s="516">
        <v>1</v>
      </c>
      <c r="F11" s="516">
        <v>2</v>
      </c>
      <c r="G11" s="516">
        <v>3</v>
      </c>
      <c r="H11" s="516">
        <v>4</v>
      </c>
      <c r="I11" s="516">
        <v>5</v>
      </c>
      <c r="J11" s="516">
        <v>6</v>
      </c>
      <c r="K11" s="516" t="s">
        <v>296</v>
      </c>
      <c r="L11" s="516" t="s">
        <v>297</v>
      </c>
    </row>
    <row r="12" spans="5:16" ht="18.75" customHeight="1" x14ac:dyDescent="0.2">
      <c r="E12" s="514" t="s">
        <v>158</v>
      </c>
      <c r="F12" s="513" t="s">
        <v>45</v>
      </c>
      <c r="G12" s="471">
        <f>G13+G14+G15</f>
        <v>75158838000</v>
      </c>
      <c r="H12" s="471">
        <f>H13+H15+H14</f>
        <v>9599379716</v>
      </c>
      <c r="I12" s="471">
        <f>I13+I15+I14</f>
        <v>2747109185</v>
      </c>
      <c r="J12" s="471">
        <f>J13+J15+J14</f>
        <v>12346488901</v>
      </c>
      <c r="K12" s="512">
        <f>J12-G12</f>
        <v>-62812349099</v>
      </c>
      <c r="L12" s="503">
        <f>J12/G12*100</f>
        <v>16.427195030609706</v>
      </c>
      <c r="N12" s="327"/>
    </row>
    <row r="13" spans="5:16" ht="18.75" customHeight="1" x14ac:dyDescent="0.2">
      <c r="E13" s="392" t="s">
        <v>168</v>
      </c>
      <c r="F13" s="397" t="s">
        <v>26</v>
      </c>
      <c r="G13" s="472">
        <f>$G$17</f>
        <v>74320354000</v>
      </c>
      <c r="H13" s="472">
        <f>H17</f>
        <v>9489681437</v>
      </c>
      <c r="I13" s="472">
        <f t="shared" ref="I13" si="0">I17</f>
        <v>2705808100</v>
      </c>
      <c r="J13" s="472">
        <f>J17</f>
        <v>12195489537</v>
      </c>
      <c r="K13" s="512">
        <f>J13-G13</f>
        <v>-62124864463</v>
      </c>
      <c r="L13" s="504">
        <f>J13/G13*100</f>
        <v>16.409353401357588</v>
      </c>
      <c r="M13"/>
      <c r="N13" s="421"/>
    </row>
    <row r="14" spans="5:16" ht="18.75" customHeight="1" x14ac:dyDescent="0.2">
      <c r="E14" s="392" t="s">
        <v>169</v>
      </c>
      <c r="F14" s="397" t="s">
        <v>27</v>
      </c>
      <c r="G14" s="472">
        <f>$G$64</f>
        <v>538484000</v>
      </c>
      <c r="H14" s="472">
        <f>H64</f>
        <v>0</v>
      </c>
      <c r="I14" s="472">
        <f t="shared" ref="I14:J14" si="1">I64</f>
        <v>0</v>
      </c>
      <c r="J14" s="472">
        <f t="shared" si="1"/>
        <v>0</v>
      </c>
      <c r="K14" s="512">
        <f>J14-G14</f>
        <v>-538484000</v>
      </c>
      <c r="L14" s="504">
        <f>J14/G14*100</f>
        <v>0</v>
      </c>
      <c r="N14" s="327"/>
    </row>
    <row r="15" spans="5:16" ht="18.75" customHeight="1" x14ac:dyDescent="0.2">
      <c r="E15" s="392" t="str">
        <f>E68</f>
        <v>4.1.04</v>
      </c>
      <c r="F15" s="397" t="s">
        <v>129</v>
      </c>
      <c r="G15" s="472">
        <f>G68</f>
        <v>300000000</v>
      </c>
      <c r="H15" s="472">
        <f>H68</f>
        <v>109698279</v>
      </c>
      <c r="I15" s="472">
        <f t="shared" ref="I15" si="2">I68</f>
        <v>41301085</v>
      </c>
      <c r="J15" s="472">
        <f>J68</f>
        <v>150999364</v>
      </c>
      <c r="K15" s="512">
        <f>J15-G15</f>
        <v>-149000636</v>
      </c>
      <c r="L15" s="504">
        <f>J15/G15*100</f>
        <v>50.333121333333331</v>
      </c>
    </row>
    <row r="16" spans="5:16" ht="5.0999999999999996" customHeight="1" x14ac:dyDescent="0.2">
      <c r="E16" s="517"/>
      <c r="F16" s="518"/>
      <c r="G16" s="519"/>
      <c r="H16" s="519"/>
      <c r="I16" s="519"/>
      <c r="J16" s="519"/>
      <c r="K16" s="519"/>
      <c r="L16" s="520"/>
    </row>
    <row r="17" spans="5:16" ht="18.75" customHeight="1" x14ac:dyDescent="0.2">
      <c r="E17" s="521" t="str">
        <f>E13</f>
        <v>4.1.01</v>
      </c>
      <c r="F17" s="522" t="str">
        <f>F13</f>
        <v>PENDAPATAN PAJAK DAERAH</v>
      </c>
      <c r="G17" s="523">
        <f>G18+G28+G39+G45+G48+G49+G52+G55+G56+G59+G62</f>
        <v>74320354000</v>
      </c>
      <c r="H17" s="523">
        <f>H18+H28+H39+H45+H48+H49+H52+H55+H56+H59+H62</f>
        <v>9489681437</v>
      </c>
      <c r="I17" s="523">
        <f>I18+I28+I39+I45+I48+I49+I52+I55+I56+I59+I62</f>
        <v>2705808100</v>
      </c>
      <c r="J17" s="523">
        <f>J18+J28+J39+J45+J48+J49+J52+J55+J56+J59+J62</f>
        <v>12195489537</v>
      </c>
      <c r="K17" s="523">
        <f>J17-G17</f>
        <v>-62124864463</v>
      </c>
      <c r="L17" s="524">
        <f>J17/G17*100</f>
        <v>16.409353401357588</v>
      </c>
      <c r="M17" s="469">
        <f>H18+H28+H39+H45+H48+H49+H52+H55+H56</f>
        <v>7488918448</v>
      </c>
    </row>
    <row r="18" spans="5:16" ht="18.75" customHeight="1" x14ac:dyDescent="0.2">
      <c r="E18" s="373" t="s">
        <v>170</v>
      </c>
      <c r="F18" s="351" t="s">
        <v>157</v>
      </c>
      <c r="G18" s="473">
        <f>G19+G22+G25</f>
        <v>2463180809</v>
      </c>
      <c r="H18" s="473">
        <f>H19+H22+H25</f>
        <v>339479830</v>
      </c>
      <c r="I18" s="473">
        <f>I19+I22+I25</f>
        <v>135069456</v>
      </c>
      <c r="J18" s="473">
        <f t="shared" ref="J18" si="3">J19+J22+J25</f>
        <v>474549286</v>
      </c>
      <c r="K18" s="473">
        <f>J18-G18</f>
        <v>-1988631523</v>
      </c>
      <c r="L18" s="505">
        <f>J18/G18*100</f>
        <v>19.265710591203295</v>
      </c>
    </row>
    <row r="19" spans="5:16" ht="18.75" customHeight="1" x14ac:dyDescent="0.2">
      <c r="E19" s="372" t="s">
        <v>171</v>
      </c>
      <c r="F19" s="335" t="s">
        <v>175</v>
      </c>
      <c r="G19" s="474">
        <v>2001580809</v>
      </c>
      <c r="H19" s="474">
        <f>H20+H21</f>
        <v>262392944</v>
      </c>
      <c r="I19" s="474">
        <f>I20+I21</f>
        <v>96435652</v>
      </c>
      <c r="J19" s="474">
        <f t="shared" ref="J19" si="4">J20+J21</f>
        <v>358828596</v>
      </c>
      <c r="K19" s="474"/>
      <c r="L19" s="506">
        <f>J19/G19*100</f>
        <v>17.927260013013044</v>
      </c>
      <c r="M19" s="470"/>
    </row>
    <row r="20" spans="5:16" ht="18.75" customHeight="1" x14ac:dyDescent="0.2">
      <c r="E20" s="372"/>
      <c r="F20" s="341" t="s">
        <v>149</v>
      </c>
      <c r="G20" s="475"/>
      <c r="H20" s="474">
        <f>'LRA-APR'!J19</f>
        <v>262392944</v>
      </c>
      <c r="I20" s="474">
        <f>'REKON-MEI'!H16</f>
        <v>96435652</v>
      </c>
      <c r="J20" s="474">
        <f>H20+I20</f>
        <v>358828596</v>
      </c>
      <c r="K20" s="474"/>
      <c r="L20" s="507"/>
      <c r="M20" s="327"/>
      <c r="N20" s="327"/>
    </row>
    <row r="21" spans="5:16" ht="18.75" customHeight="1" x14ac:dyDescent="0.2">
      <c r="E21" s="372"/>
      <c r="F21" s="341" t="s">
        <v>147</v>
      </c>
      <c r="G21" s="475"/>
      <c r="H21" s="474">
        <f>'LRA-APR'!J20</f>
        <v>0</v>
      </c>
      <c r="I21" s="474">
        <f>'REKON-MEI'!H17</f>
        <v>0</v>
      </c>
      <c r="J21" s="474">
        <f>H21+I21</f>
        <v>0</v>
      </c>
      <c r="K21" s="474"/>
      <c r="L21" s="507"/>
      <c r="M21" s="469"/>
    </row>
    <row r="22" spans="5:16" ht="21.75" customHeight="1" x14ac:dyDescent="0.2">
      <c r="E22" s="372" t="s">
        <v>173</v>
      </c>
      <c r="F22" s="336" t="s">
        <v>172</v>
      </c>
      <c r="G22" s="474">
        <v>350000000</v>
      </c>
      <c r="H22" s="474">
        <f>H23+H24</f>
        <v>60449386</v>
      </c>
      <c r="I22" s="474">
        <f>I23+I24</f>
        <v>32723804</v>
      </c>
      <c r="J22" s="474">
        <f>J23+J24</f>
        <v>93173190</v>
      </c>
      <c r="K22" s="474"/>
      <c r="L22" s="506">
        <f>J22/G22*100</f>
        <v>26.620911428571432</v>
      </c>
      <c r="M22" s="327"/>
      <c r="N22" s="327"/>
    </row>
    <row r="23" spans="5:16" ht="36.75" customHeight="1" x14ac:dyDescent="0.2">
      <c r="E23" s="372"/>
      <c r="F23" s="339" t="s">
        <v>150</v>
      </c>
      <c r="G23" s="474"/>
      <c r="H23" s="474">
        <f>'LRA-APR'!J22</f>
        <v>56593590</v>
      </c>
      <c r="I23" s="474">
        <f>'REKON-MEI'!H19</f>
        <v>32723804</v>
      </c>
      <c r="J23" s="474">
        <f>H23+I23</f>
        <v>89317394</v>
      </c>
      <c r="K23" s="474"/>
      <c r="L23" s="506"/>
      <c r="M23" s="404"/>
    </row>
    <row r="24" spans="5:16" ht="34.5" customHeight="1" x14ac:dyDescent="0.2">
      <c r="E24" s="372"/>
      <c r="F24" s="339" t="s">
        <v>148</v>
      </c>
      <c r="G24" s="475"/>
      <c r="H24" s="474">
        <f>'LRA-APR'!J23</f>
        <v>3855796</v>
      </c>
      <c r="I24" s="474">
        <f>'REKON-MEI'!H20</f>
        <v>0</v>
      </c>
      <c r="J24" s="474">
        <f>H24+I24</f>
        <v>3855796</v>
      </c>
      <c r="K24" s="474"/>
      <c r="L24" s="506"/>
      <c r="M24" s="327"/>
    </row>
    <row r="25" spans="5:16" ht="18.75" customHeight="1" x14ac:dyDescent="0.2">
      <c r="E25" s="372" t="s">
        <v>174</v>
      </c>
      <c r="F25" s="335" t="s">
        <v>176</v>
      </c>
      <c r="G25" s="474">
        <v>111600000</v>
      </c>
      <c r="H25" s="474">
        <f>H26+H27</f>
        <v>16637500</v>
      </c>
      <c r="I25" s="474">
        <f>I26+I27</f>
        <v>5910000</v>
      </c>
      <c r="J25" s="474">
        <f t="shared" ref="J25" si="5">J26+J27</f>
        <v>22547500</v>
      </c>
      <c r="K25" s="474"/>
      <c r="L25" s="506">
        <f>J25/G25*100</f>
        <v>20.203853046594983</v>
      </c>
      <c r="M25" s="327"/>
    </row>
    <row r="26" spans="5:16" ht="18.75" customHeight="1" x14ac:dyDescent="0.2">
      <c r="E26" s="372"/>
      <c r="F26" s="341" t="s">
        <v>151</v>
      </c>
      <c r="G26" s="474"/>
      <c r="H26" s="474">
        <f>'LRA-APR'!J25</f>
        <v>15787500</v>
      </c>
      <c r="I26" s="474">
        <f>'REKON-MEI'!H22</f>
        <v>5910000</v>
      </c>
      <c r="J26" s="474">
        <f>H26+I26</f>
        <v>21697500</v>
      </c>
      <c r="K26" s="474"/>
      <c r="L26" s="506"/>
      <c r="M26" s="404"/>
    </row>
    <row r="27" spans="5:16" ht="18.75" customHeight="1" x14ac:dyDescent="0.2">
      <c r="E27" s="372"/>
      <c r="F27" s="341" t="str">
        <f xml:space="preserve"> "Penerimaan Piutang " &amp;F25</f>
        <v>Penerimaan Piutang Pajak Wisma Pariwisata</v>
      </c>
      <c r="G27" s="475"/>
      <c r="H27" s="474">
        <f>'LRA-APR'!J26</f>
        <v>850000</v>
      </c>
      <c r="I27" s="474">
        <f>'REKON-MEI'!H23</f>
        <v>0</v>
      </c>
      <c r="J27" s="474">
        <f>H27+I27</f>
        <v>850000</v>
      </c>
      <c r="K27" s="474"/>
      <c r="L27" s="506"/>
      <c r="M27" s="469"/>
    </row>
    <row r="28" spans="5:16" ht="18.75" customHeight="1" x14ac:dyDescent="0.2">
      <c r="E28" s="373" t="s">
        <v>177</v>
      </c>
      <c r="F28" s="427" t="s">
        <v>159</v>
      </c>
      <c r="G28" s="476">
        <v>3637447807</v>
      </c>
      <c r="H28" s="473">
        <f>H29+H32+H35+H38</f>
        <v>813880631</v>
      </c>
      <c r="I28" s="473">
        <f>I29+I32+I35+I38</f>
        <v>224005910</v>
      </c>
      <c r="J28" s="473">
        <f t="shared" ref="J28" si="6">J29+J32+J35+J38</f>
        <v>1037886541</v>
      </c>
      <c r="K28" s="473">
        <f>J28-G28</f>
        <v>-2599561266</v>
      </c>
      <c r="L28" s="505">
        <f>J28/G28*100</f>
        <v>28.533372740157642</v>
      </c>
      <c r="N28" s="404"/>
    </row>
    <row r="29" spans="5:16" ht="18.75" customHeight="1" x14ac:dyDescent="0.2">
      <c r="E29" s="372" t="s">
        <v>178</v>
      </c>
      <c r="F29" s="335" t="s">
        <v>179</v>
      </c>
      <c r="G29" s="477"/>
      <c r="H29" s="474">
        <f>H30+H31</f>
        <v>448402842</v>
      </c>
      <c r="I29" s="474">
        <f>I30+I31</f>
        <v>92013883</v>
      </c>
      <c r="J29" s="474">
        <f t="shared" ref="J29" si="7">J30+J31</f>
        <v>540416725</v>
      </c>
      <c r="K29" s="474"/>
      <c r="L29" s="506"/>
      <c r="M29" s="327"/>
      <c r="N29" s="404"/>
      <c r="P29"/>
    </row>
    <row r="30" spans="5:16" ht="18.75" customHeight="1" x14ac:dyDescent="0.2">
      <c r="E30" s="372"/>
      <c r="F30" s="341" t="s">
        <v>180</v>
      </c>
      <c r="G30" s="474"/>
      <c r="H30" s="474">
        <f>'LRA-APR'!J29</f>
        <v>372190059</v>
      </c>
      <c r="I30" s="474">
        <f>'REKON-MEI'!H26</f>
        <v>92013883</v>
      </c>
      <c r="J30" s="474">
        <f>H30+I30</f>
        <v>464203942</v>
      </c>
      <c r="K30" s="474"/>
      <c r="L30" s="506"/>
      <c r="M30" s="327"/>
      <c r="N30" s="404"/>
    </row>
    <row r="31" spans="5:16" ht="18.75" customHeight="1" x14ac:dyDescent="0.2">
      <c r="E31" s="372"/>
      <c r="F31" s="341" t="str">
        <f xml:space="preserve"> "Penerimaan Piutang " &amp;F29</f>
        <v>Penerimaan Piutang Pajak Restoran dan Sejenisnya</v>
      </c>
      <c r="G31" s="475"/>
      <c r="H31" s="474">
        <f>'LRA-APR'!J30</f>
        <v>76212783</v>
      </c>
      <c r="I31" s="474">
        <f>'REKON-MEI'!H27</f>
        <v>0</v>
      </c>
      <c r="J31" s="474">
        <f>H31+I31</f>
        <v>76212783</v>
      </c>
      <c r="K31" s="474"/>
      <c r="L31" s="507"/>
      <c r="M31" s="327"/>
    </row>
    <row r="32" spans="5:16" ht="18.75" customHeight="1" x14ac:dyDescent="0.2">
      <c r="E32" s="372" t="s">
        <v>181</v>
      </c>
      <c r="F32" s="335" t="s">
        <v>182</v>
      </c>
      <c r="G32" s="477"/>
      <c r="H32" s="483">
        <f>H33+H34</f>
        <v>51767277</v>
      </c>
      <c r="I32" s="483">
        <f>I33+I34</f>
        <v>17673400</v>
      </c>
      <c r="J32" s="483">
        <f>J33+J34</f>
        <v>69440677</v>
      </c>
      <c r="K32" s="483"/>
      <c r="L32" s="506"/>
      <c r="M32" s="404"/>
    </row>
    <row r="33" spans="5:16" ht="18.75" customHeight="1" x14ac:dyDescent="0.2">
      <c r="E33" s="372"/>
      <c r="F33" s="341" t="s">
        <v>183</v>
      </c>
      <c r="G33" s="474"/>
      <c r="H33" s="474">
        <f>'LRA-APR'!J32</f>
        <v>45019977</v>
      </c>
      <c r="I33" s="474">
        <f>'REKON-MEI'!H29</f>
        <v>17673400</v>
      </c>
      <c r="J33" s="474">
        <f>H33+I33</f>
        <v>62693377</v>
      </c>
      <c r="K33" s="474"/>
      <c r="L33" s="506"/>
      <c r="M33" s="404"/>
      <c r="N33" s="420"/>
    </row>
    <row r="34" spans="5:16" ht="18.75" customHeight="1" x14ac:dyDescent="0.2">
      <c r="E34" s="372"/>
      <c r="F34" s="341" t="str">
        <f xml:space="preserve"> "Penerimaan Piutang " &amp;F32</f>
        <v>Penerimaan Piutang Pajak Rumah Makan dan Sejenisnya</v>
      </c>
      <c r="G34" s="475"/>
      <c r="H34" s="474">
        <f>'LRA-APR'!J33</f>
        <v>6747300</v>
      </c>
      <c r="I34" s="474">
        <f>'REKON-MEI'!H30</f>
        <v>0</v>
      </c>
      <c r="J34" s="474">
        <f>H34+I34</f>
        <v>6747300</v>
      </c>
      <c r="K34" s="474"/>
      <c r="L34" s="507"/>
      <c r="M34" s="327"/>
    </row>
    <row r="35" spans="5:16" ht="18.75" customHeight="1" x14ac:dyDescent="0.2">
      <c r="E35" s="372" t="s">
        <v>184</v>
      </c>
      <c r="F35" s="335" t="s">
        <v>185</v>
      </c>
      <c r="G35" s="477"/>
      <c r="H35" s="474">
        <f>H36+H37</f>
        <v>125801962</v>
      </c>
      <c r="I35" s="474">
        <f>I36+I37</f>
        <v>56603377</v>
      </c>
      <c r="J35" s="474">
        <f>J36+J37</f>
        <v>182405339</v>
      </c>
      <c r="K35" s="474"/>
      <c r="L35" s="506"/>
    </row>
    <row r="36" spans="5:16" ht="18.75" customHeight="1" x14ac:dyDescent="0.2">
      <c r="E36" s="372"/>
      <c r="F36" s="341" t="s">
        <v>186</v>
      </c>
      <c r="G36" s="475"/>
      <c r="H36" s="474">
        <f>'LRA-APR'!J35</f>
        <v>101991144</v>
      </c>
      <c r="I36" s="474">
        <f>'REKON-MEI'!H32</f>
        <v>47738577</v>
      </c>
      <c r="J36" s="474">
        <f>H36+I36</f>
        <v>149729721</v>
      </c>
      <c r="K36" s="474"/>
      <c r="L36" s="507"/>
      <c r="M36" s="327"/>
    </row>
    <row r="37" spans="5:16" ht="18.75" customHeight="1" x14ac:dyDescent="0.2">
      <c r="E37" s="372"/>
      <c r="F37" s="341" t="str">
        <f xml:space="preserve"> "Penerimaan Piutang " &amp;F35</f>
        <v>Penerimaan Piutang Pajak Kafetaria dan Sejenisnya</v>
      </c>
      <c r="G37" s="475"/>
      <c r="H37" s="474">
        <f>'LRA-APR'!J36</f>
        <v>23810818</v>
      </c>
      <c r="I37" s="474">
        <f>'REKON-MEI'!H33</f>
        <v>8864800</v>
      </c>
      <c r="J37" s="474">
        <f>H37+I37</f>
        <v>32675618</v>
      </c>
      <c r="K37" s="474"/>
      <c r="L37" s="506"/>
      <c r="M37" s="404"/>
      <c r="N37" s="327"/>
    </row>
    <row r="38" spans="5:16" ht="18.75" customHeight="1" x14ac:dyDescent="0.2">
      <c r="E38" s="372" t="s">
        <v>188</v>
      </c>
      <c r="F38" s="335" t="s">
        <v>187</v>
      </c>
      <c r="G38" s="477"/>
      <c r="H38" s="474">
        <f>'LRA-APR'!J37</f>
        <v>187908550</v>
      </c>
      <c r="I38" s="474">
        <f>'REKON-MEI'!H34</f>
        <v>57715250</v>
      </c>
      <c r="J38" s="474">
        <f>H38+I38</f>
        <v>245623800</v>
      </c>
      <c r="K38" s="474"/>
      <c r="L38" s="506"/>
      <c r="M38" s="469"/>
      <c r="N38" s="327"/>
    </row>
    <row r="39" spans="5:16" ht="18.75" customHeight="1" x14ac:dyDescent="0.2">
      <c r="E39" s="373" t="s">
        <v>189</v>
      </c>
      <c r="F39" s="351" t="s">
        <v>160</v>
      </c>
      <c r="G39" s="473">
        <f>G40+G43</f>
        <v>11590549</v>
      </c>
      <c r="H39" s="473">
        <f>H40</f>
        <v>5020000</v>
      </c>
      <c r="I39" s="473">
        <f>I40</f>
        <v>1580000</v>
      </c>
      <c r="J39" s="473">
        <f t="shared" ref="J39" si="8">J40</f>
        <v>6600000</v>
      </c>
      <c r="K39" s="473">
        <f>J39-G39</f>
        <v>-4990549</v>
      </c>
      <c r="L39" s="505">
        <f>J39/G39*100</f>
        <v>56.942945498095042</v>
      </c>
      <c r="N39" s="327"/>
    </row>
    <row r="40" spans="5:16" ht="18.75" customHeight="1" x14ac:dyDescent="0.2">
      <c r="E40" s="374" t="s">
        <v>191</v>
      </c>
      <c r="F40" s="337" t="s">
        <v>190</v>
      </c>
      <c r="G40" s="474">
        <v>11590549</v>
      </c>
      <c r="H40" s="474">
        <f>H41+H42+H43+H44</f>
        <v>5020000</v>
      </c>
      <c r="I40" s="474">
        <f>I41+I42+I43+I44</f>
        <v>1580000</v>
      </c>
      <c r="J40" s="474">
        <f>J41+J42+J43+J44</f>
        <v>6600000</v>
      </c>
      <c r="K40" s="474"/>
      <c r="L40" s="506">
        <f>J40/G40*100</f>
        <v>56.942945498095042</v>
      </c>
      <c r="N40" s="422"/>
      <c r="O40" s="421"/>
    </row>
    <row r="41" spans="5:16" ht="18.75" customHeight="1" x14ac:dyDescent="0.2">
      <c r="E41" s="374"/>
      <c r="F41" s="344" t="s">
        <v>192</v>
      </c>
      <c r="G41" s="474"/>
      <c r="H41" s="474">
        <f>'LRA-APR'!J40</f>
        <v>2130000</v>
      </c>
      <c r="I41" s="474">
        <f>'REKON-MEI'!H37</f>
        <v>0</v>
      </c>
      <c r="J41" s="474">
        <f>H41+I41</f>
        <v>2130000</v>
      </c>
      <c r="K41" s="474"/>
      <c r="L41" s="506"/>
      <c r="N41" s="421"/>
      <c r="O41" s="327"/>
    </row>
    <row r="42" spans="5:16" ht="18.75" customHeight="1" x14ac:dyDescent="0.2">
      <c r="E42" s="374"/>
      <c r="F42" s="341" t="str">
        <f xml:space="preserve"> "Penerimaan Piutang " &amp;F40</f>
        <v>Penerimaan Piutang Pajak Diskotik, Karaoke, Club Malam, dan Sejenisnya</v>
      </c>
      <c r="G42" s="474"/>
      <c r="H42" s="474">
        <f>'LRA-APR'!J41</f>
        <v>0</v>
      </c>
      <c r="I42" s="474">
        <f>'REKON-MEI'!H38</f>
        <v>0</v>
      </c>
      <c r="J42" s="474">
        <f>H42+I42</f>
        <v>0</v>
      </c>
      <c r="K42" s="474"/>
      <c r="L42" s="507"/>
      <c r="N42" s="327"/>
    </row>
    <row r="43" spans="5:16" ht="18.75" customHeight="1" x14ac:dyDescent="0.2">
      <c r="E43" s="374"/>
      <c r="F43" s="341" t="s">
        <v>225</v>
      </c>
      <c r="G43" s="474"/>
      <c r="H43" s="474">
        <f>'LRA-APR'!J42</f>
        <v>2890000</v>
      </c>
      <c r="I43" s="474">
        <f>'REKON-MEI'!H39</f>
        <v>1580000</v>
      </c>
      <c r="J43" s="474">
        <f>H43+I43</f>
        <v>4470000</v>
      </c>
      <c r="K43" s="474"/>
      <c r="L43" s="507"/>
      <c r="M43"/>
    </row>
    <row r="44" spans="5:16" ht="18.75" customHeight="1" x14ac:dyDescent="0.2">
      <c r="E44" s="374"/>
      <c r="F44" s="341" t="s">
        <v>275</v>
      </c>
      <c r="G44" s="474"/>
      <c r="H44" s="474">
        <f>'LRA-APR'!J43</f>
        <v>0</v>
      </c>
      <c r="I44" s="474">
        <f>'REKON-MEI'!H40</f>
        <v>0</v>
      </c>
      <c r="J44" s="474">
        <f>H44+I44</f>
        <v>0</v>
      </c>
      <c r="K44" s="474"/>
      <c r="L44" s="507"/>
      <c r="M44"/>
    </row>
    <row r="45" spans="5:16" ht="18.75" customHeight="1" x14ac:dyDescent="0.2">
      <c r="E45" s="373" t="s">
        <v>193</v>
      </c>
      <c r="F45" s="351" t="s">
        <v>161</v>
      </c>
      <c r="G45" s="473">
        <f>G46+G47</f>
        <v>846864648</v>
      </c>
      <c r="H45" s="473">
        <f>H46+H47</f>
        <v>142569000</v>
      </c>
      <c r="I45" s="473">
        <f>I46+I47</f>
        <v>62763500</v>
      </c>
      <c r="J45" s="473">
        <f t="shared" ref="J45" si="9">J46+J47</f>
        <v>205332500</v>
      </c>
      <c r="K45" s="473">
        <f>J45-G45</f>
        <v>-641532148</v>
      </c>
      <c r="L45" s="505">
        <f>J45/G45*100</f>
        <v>24.246200438868716</v>
      </c>
    </row>
    <row r="46" spans="5:16" ht="18.75" customHeight="1" x14ac:dyDescent="0.2">
      <c r="E46" s="372" t="s">
        <v>195</v>
      </c>
      <c r="F46" s="335" t="s">
        <v>194</v>
      </c>
      <c r="G46" s="478">
        <v>426864648</v>
      </c>
      <c r="H46" s="474">
        <f>'LRA-APR'!J45</f>
        <v>27175000</v>
      </c>
      <c r="I46" s="474">
        <f>'REKON-MEI'!H42</f>
        <v>35250000</v>
      </c>
      <c r="J46" s="474">
        <f>H46+I46</f>
        <v>62425000</v>
      </c>
      <c r="K46" s="474"/>
      <c r="L46" s="506">
        <f t="shared" ref="L46:L52" si="10">J46/G46*100</f>
        <v>14.624073530680384</v>
      </c>
    </row>
    <row r="47" spans="5:16" ht="18.75" customHeight="1" x14ac:dyDescent="0.2">
      <c r="E47" s="372" t="s">
        <v>196</v>
      </c>
      <c r="F47" s="335" t="s">
        <v>197</v>
      </c>
      <c r="G47" s="478">
        <v>420000000</v>
      </c>
      <c r="H47" s="474">
        <f>'LRA-APR'!J46</f>
        <v>115394000</v>
      </c>
      <c r="I47" s="474">
        <f>'REKON-MEI'!H43</f>
        <v>27513500</v>
      </c>
      <c r="J47" s="474">
        <f>H47+I47</f>
        <v>142907500</v>
      </c>
      <c r="K47" s="474"/>
      <c r="L47" s="506">
        <f t="shared" si="10"/>
        <v>34.025595238095235</v>
      </c>
      <c r="M47" s="404"/>
    </row>
    <row r="48" spans="5:16" ht="18.75" customHeight="1" x14ac:dyDescent="0.2">
      <c r="E48" s="373" t="s">
        <v>198</v>
      </c>
      <c r="F48" s="351" t="s">
        <v>162</v>
      </c>
      <c r="G48" s="479">
        <v>20400000000</v>
      </c>
      <c r="H48" s="473">
        <f>'LRA-APR'!J47</f>
        <v>6160016487</v>
      </c>
      <c r="I48" s="473">
        <f>'REKON-MEI'!H44</f>
        <v>1583120345</v>
      </c>
      <c r="J48" s="473">
        <f>H48+I48</f>
        <v>7743136832</v>
      </c>
      <c r="K48" s="473">
        <f>J48-G48</f>
        <v>-12656863168</v>
      </c>
      <c r="L48" s="505">
        <f t="shared" si="10"/>
        <v>37.956553098039215</v>
      </c>
      <c r="M48" s="404"/>
      <c r="P48" s="403"/>
    </row>
    <row r="49" spans="5:14" ht="18.75" customHeight="1" x14ac:dyDescent="0.2">
      <c r="E49" s="373" t="s">
        <v>199</v>
      </c>
      <c r="F49" s="351" t="s">
        <v>85</v>
      </c>
      <c r="G49" s="480">
        <v>300000000</v>
      </c>
      <c r="H49" s="480">
        <f>H50+H51</f>
        <v>17795000</v>
      </c>
      <c r="I49" s="480">
        <f>I50+I51</f>
        <v>3215000</v>
      </c>
      <c r="J49" s="480">
        <f t="shared" ref="J49" si="11">J50+J51</f>
        <v>21010000</v>
      </c>
      <c r="K49" s="473">
        <f>J49-G49</f>
        <v>-278990000</v>
      </c>
      <c r="L49" s="505">
        <f t="shared" si="10"/>
        <v>7.0033333333333339</v>
      </c>
      <c r="M49" s="405"/>
      <c r="N49" s="403"/>
    </row>
    <row r="50" spans="5:14" ht="18.75" customHeight="1" x14ac:dyDescent="0.2">
      <c r="E50" s="373"/>
      <c r="F50" s="344" t="s">
        <v>163</v>
      </c>
      <c r="G50" s="480"/>
      <c r="H50" s="474">
        <f>'LRA-APR'!J49</f>
        <v>15495000</v>
      </c>
      <c r="I50" s="474">
        <f>'REKON-MEI'!H46</f>
        <v>3215000</v>
      </c>
      <c r="J50" s="474">
        <f>H50+I50</f>
        <v>18710000</v>
      </c>
      <c r="K50" s="474"/>
      <c r="L50" s="505"/>
    </row>
    <row r="51" spans="5:14" ht="18.75" customHeight="1" x14ac:dyDescent="0.2">
      <c r="E51" s="373"/>
      <c r="F51" s="341" t="str">
        <f xml:space="preserve"> "Penerimaan Piutang " &amp;F49</f>
        <v>Penerimaan Piutang Pajak Parkir</v>
      </c>
      <c r="G51" s="480"/>
      <c r="H51" s="474">
        <f>'LRA-APR'!J50</f>
        <v>2300000</v>
      </c>
      <c r="I51" s="474">
        <f>'REKON-MEI'!H47</f>
        <v>0</v>
      </c>
      <c r="J51" s="474">
        <f>H51+I51</f>
        <v>2300000</v>
      </c>
      <c r="K51" s="474"/>
      <c r="L51" s="505"/>
    </row>
    <row r="52" spans="5:14" ht="18.75" customHeight="1" x14ac:dyDescent="0.2">
      <c r="E52" s="373" t="s">
        <v>202</v>
      </c>
      <c r="F52" s="351" t="s">
        <v>200</v>
      </c>
      <c r="G52" s="480">
        <v>80000000</v>
      </c>
      <c r="H52" s="480">
        <f>H53+H54</f>
        <v>5772500</v>
      </c>
      <c r="I52" s="480">
        <f>I53+I54</f>
        <v>5055500</v>
      </c>
      <c r="J52" s="480">
        <f t="shared" ref="J52" si="12">J53+J54</f>
        <v>10828000</v>
      </c>
      <c r="K52" s="473">
        <f>J52-G52</f>
        <v>-69172000</v>
      </c>
      <c r="L52" s="505">
        <f t="shared" si="10"/>
        <v>13.535</v>
      </c>
    </row>
    <row r="53" spans="5:14" ht="18.75" customHeight="1" x14ac:dyDescent="0.2">
      <c r="E53" s="372"/>
      <c r="F53" s="341" t="s">
        <v>201</v>
      </c>
      <c r="G53" s="478"/>
      <c r="H53" s="474">
        <f>'LRA-APR'!J52</f>
        <v>3255000</v>
      </c>
      <c r="I53" s="474">
        <f>'REKON-MEI'!H49</f>
        <v>5055500</v>
      </c>
      <c r="J53" s="474">
        <f>H53+I53</f>
        <v>8310500</v>
      </c>
      <c r="K53" s="474"/>
      <c r="L53" s="506"/>
      <c r="M53" s="403"/>
    </row>
    <row r="54" spans="5:14" ht="18.75" customHeight="1" x14ac:dyDescent="0.2">
      <c r="E54" s="372"/>
      <c r="F54" s="341" t="str">
        <f xml:space="preserve"> "Penerimaan Piutang " &amp;F52</f>
        <v>Penerimaan Piutang Pajak Air Tanah</v>
      </c>
      <c r="G54" s="481"/>
      <c r="H54" s="474">
        <f>'LRA-APR'!J53</f>
        <v>2517500</v>
      </c>
      <c r="I54" s="474">
        <f>'REKON-MEI'!H50</f>
        <v>0</v>
      </c>
      <c r="J54" s="474">
        <f>H54+I54</f>
        <v>2517500</v>
      </c>
      <c r="K54" s="474"/>
      <c r="L54" s="507"/>
    </row>
    <row r="55" spans="5:14" ht="18.75" customHeight="1" x14ac:dyDescent="0.2">
      <c r="E55" s="373" t="s">
        <v>203</v>
      </c>
      <c r="F55" s="351" t="s">
        <v>87</v>
      </c>
      <c r="G55" s="480">
        <v>500000000</v>
      </c>
      <c r="H55" s="474">
        <f>'LRA-APR'!J54</f>
        <v>0</v>
      </c>
      <c r="I55" s="474">
        <f>'REKON-MEI'!H51</f>
        <v>0</v>
      </c>
      <c r="J55" s="474">
        <f>H55+I55</f>
        <v>0</v>
      </c>
      <c r="K55" s="473">
        <f>J55-G55</f>
        <v>-500000000</v>
      </c>
      <c r="L55" s="505">
        <f>J55/G55*100</f>
        <v>0</v>
      </c>
    </row>
    <row r="56" spans="5:14" ht="18.75" customHeight="1" x14ac:dyDescent="0.2">
      <c r="E56" s="373" t="s">
        <v>204</v>
      </c>
      <c r="F56" s="351" t="s">
        <v>226</v>
      </c>
      <c r="G56" s="480">
        <v>785886750</v>
      </c>
      <c r="H56" s="480">
        <f>H57+H58</f>
        <v>4385000</v>
      </c>
      <c r="I56" s="480">
        <f>I57+I58</f>
        <v>0</v>
      </c>
      <c r="J56" s="473">
        <f>J57+J58</f>
        <v>4385000</v>
      </c>
      <c r="K56" s="473">
        <f>J56-G56</f>
        <v>-781501750</v>
      </c>
      <c r="L56" s="505">
        <f t="shared" ref="L56" si="13">J56/G56*100</f>
        <v>0.55796843501942228</v>
      </c>
      <c r="N56" s="403" t="s">
        <v>284</v>
      </c>
    </row>
    <row r="57" spans="5:14" ht="18.75" customHeight="1" x14ac:dyDescent="0.2">
      <c r="E57" s="373"/>
      <c r="F57" s="401" t="s">
        <v>228</v>
      </c>
      <c r="G57" s="480"/>
      <c r="H57" s="474">
        <f>'LRA-APR'!J56</f>
        <v>4385000</v>
      </c>
      <c r="I57" s="474">
        <f>'REKON-MEI'!H53</f>
        <v>0</v>
      </c>
      <c r="J57" s="474">
        <f>H57+I57</f>
        <v>4385000</v>
      </c>
      <c r="K57" s="474"/>
      <c r="L57" s="505"/>
    </row>
    <row r="58" spans="5:14" ht="18.75" customHeight="1" x14ac:dyDescent="0.2">
      <c r="E58" s="373"/>
      <c r="F58" s="401" t="s">
        <v>227</v>
      </c>
      <c r="G58" s="480"/>
      <c r="H58" s="474">
        <f>'LRA-APR'!J57</f>
        <v>0</v>
      </c>
      <c r="I58" s="474">
        <f>'REKON-MEI'!H54</f>
        <v>0</v>
      </c>
      <c r="J58" s="474">
        <f>H58+I58</f>
        <v>0</v>
      </c>
      <c r="K58" s="474"/>
      <c r="L58" s="505"/>
    </row>
    <row r="59" spans="5:14" ht="27" customHeight="1" x14ac:dyDescent="0.2">
      <c r="E59" s="373" t="s">
        <v>206</v>
      </c>
      <c r="F59" s="360" t="s">
        <v>205</v>
      </c>
      <c r="G59" s="482">
        <f>G60+G61</f>
        <v>33451567633</v>
      </c>
      <c r="H59" s="482">
        <f>H60+H61</f>
        <v>426143389</v>
      </c>
      <c r="I59" s="482">
        <f>I60+I61</f>
        <v>127729439</v>
      </c>
      <c r="J59" s="482">
        <f t="shared" ref="J59" si="14">J60+J61</f>
        <v>553872828</v>
      </c>
      <c r="K59" s="473">
        <f>J59-G59</f>
        <v>-32897694805</v>
      </c>
      <c r="L59" s="508">
        <f>J59/G59*100</f>
        <v>1.6557455066877165</v>
      </c>
      <c r="M59" s="327">
        <f>J59+J68</f>
        <v>704872192</v>
      </c>
      <c r="N59" s="403"/>
    </row>
    <row r="60" spans="5:14" ht="27" customHeight="1" x14ac:dyDescent="0.2">
      <c r="E60" s="372"/>
      <c r="F60" s="339" t="s">
        <v>207</v>
      </c>
      <c r="G60" s="481">
        <v>15673511656</v>
      </c>
      <c r="H60" s="474">
        <f>'LRA-APR'!J59</f>
        <v>656575</v>
      </c>
      <c r="I60" s="474">
        <f>'REKON-MEI'!H56</f>
        <v>1175923</v>
      </c>
      <c r="J60" s="474">
        <f>H60+I60</f>
        <v>1832498</v>
      </c>
      <c r="K60" s="474"/>
      <c r="L60" s="509">
        <f t="shared" ref="L60" si="15">J60/G60*100</f>
        <v>1.1691687480249513E-2</v>
      </c>
    </row>
    <row r="61" spans="5:14" ht="27" customHeight="1" x14ac:dyDescent="0.2">
      <c r="E61" s="372"/>
      <c r="F61" s="339" t="s">
        <v>208</v>
      </c>
      <c r="G61" s="481">
        <v>17778055977</v>
      </c>
      <c r="H61" s="474">
        <f>'LRA-APR'!J60</f>
        <v>425486814</v>
      </c>
      <c r="I61" s="474">
        <f>'REKON-MEI'!H57</f>
        <v>126553516</v>
      </c>
      <c r="J61" s="474">
        <f>H61+I61</f>
        <v>552040330</v>
      </c>
      <c r="K61" s="474"/>
      <c r="L61" s="507"/>
      <c r="M61" s="327"/>
    </row>
    <row r="62" spans="5:14" ht="26.25" customHeight="1" x14ac:dyDescent="0.2">
      <c r="E62" s="373" t="s">
        <v>209</v>
      </c>
      <c r="F62" s="352" t="s">
        <v>115</v>
      </c>
      <c r="G62" s="480">
        <v>11843815804</v>
      </c>
      <c r="H62" s="473">
        <f>'LRA-APR'!J61</f>
        <v>1574619600</v>
      </c>
      <c r="I62" s="473">
        <f>'REKON-MEI'!H58</f>
        <v>563268950</v>
      </c>
      <c r="J62" s="473">
        <f>H62+I62</f>
        <v>2137888550</v>
      </c>
      <c r="K62" s="473">
        <f>J62-G62</f>
        <v>-9705927254</v>
      </c>
      <c r="L62" s="510">
        <f>J62/G62*100</f>
        <v>18.050673747205469</v>
      </c>
      <c r="M62" s="419"/>
    </row>
    <row r="63" spans="5:14" ht="10.5" customHeight="1" x14ac:dyDescent="0.2">
      <c r="E63" s="372"/>
      <c r="F63" s="336"/>
      <c r="G63" s="478"/>
      <c r="H63" s="478"/>
      <c r="I63" s="478"/>
      <c r="J63" s="478"/>
      <c r="K63" s="474"/>
      <c r="L63" s="506"/>
    </row>
    <row r="64" spans="5:14" ht="18.75" customHeight="1" x14ac:dyDescent="0.2">
      <c r="E64" s="525" t="str">
        <f>E14</f>
        <v>4.1.02</v>
      </c>
      <c r="F64" s="526" t="str">
        <f>F14</f>
        <v>HASIL RETRIBUSI DAERAH</v>
      </c>
      <c r="G64" s="519">
        <f>G65</f>
        <v>538484000</v>
      </c>
      <c r="H64" s="519">
        <f>H65</f>
        <v>0</v>
      </c>
      <c r="I64" s="519">
        <f>I65</f>
        <v>0</v>
      </c>
      <c r="J64" s="519">
        <f t="shared" ref="J64:J65" si="16">J65</f>
        <v>0</v>
      </c>
      <c r="K64" s="523">
        <f>J64-G64</f>
        <v>-538484000</v>
      </c>
      <c r="L64" s="524">
        <f>J64/G64*100</f>
        <v>0</v>
      </c>
    </row>
    <row r="65" spans="5:14" s="313" customFormat="1" ht="18.75" customHeight="1" x14ac:dyDescent="0.2">
      <c r="E65" s="372" t="s">
        <v>210</v>
      </c>
      <c r="F65" s="371" t="s">
        <v>93</v>
      </c>
      <c r="G65" s="478">
        <f>G66+G67</f>
        <v>538484000</v>
      </c>
      <c r="H65" s="481">
        <f>H66</f>
        <v>0</v>
      </c>
      <c r="I65" s="481">
        <f>I66</f>
        <v>0</v>
      </c>
      <c r="J65" s="481">
        <f t="shared" si="16"/>
        <v>0</v>
      </c>
      <c r="K65" s="473"/>
      <c r="L65" s="507">
        <f>J65/G65*100</f>
        <v>0</v>
      </c>
    </row>
    <row r="66" spans="5:14" ht="18.75" customHeight="1" x14ac:dyDescent="0.2">
      <c r="E66" s="372" t="s">
        <v>211</v>
      </c>
      <c r="F66" s="336" t="s">
        <v>212</v>
      </c>
      <c r="G66" s="481">
        <v>538484000</v>
      </c>
      <c r="H66" s="474">
        <f>'LRA-APR'!J65</f>
        <v>0</v>
      </c>
      <c r="I66" s="474">
        <f>'REKON-MEI'!H62</f>
        <v>0</v>
      </c>
      <c r="J66" s="474">
        <f>H66+I66</f>
        <v>0</v>
      </c>
      <c r="K66" s="474"/>
      <c r="L66" s="506">
        <f>J66/G66*100</f>
        <v>0</v>
      </c>
    </row>
    <row r="67" spans="5:14" ht="21" customHeight="1" x14ac:dyDescent="0.2">
      <c r="E67" s="372"/>
      <c r="F67" s="339" t="s">
        <v>213</v>
      </c>
      <c r="G67" s="478"/>
      <c r="H67" s="474">
        <f>'LRA-APR'!J66</f>
        <v>0</v>
      </c>
      <c r="I67" s="474">
        <f>'REKON-MEI'!H63</f>
        <v>0</v>
      </c>
      <c r="J67" s="474">
        <f>H67+I67</f>
        <v>0</v>
      </c>
      <c r="K67" s="474"/>
      <c r="L67" s="506"/>
    </row>
    <row r="68" spans="5:14" ht="21" customHeight="1" x14ac:dyDescent="0.2">
      <c r="E68" s="525" t="s">
        <v>214</v>
      </c>
      <c r="F68" s="526" t="str">
        <f>F15</f>
        <v>LAIN-LAIN PAD YANG SAH</v>
      </c>
      <c r="G68" s="519">
        <f>G69</f>
        <v>300000000</v>
      </c>
      <c r="H68" s="519">
        <f>H69</f>
        <v>109698279</v>
      </c>
      <c r="I68" s="519">
        <f>I69</f>
        <v>41301085</v>
      </c>
      <c r="J68" s="519">
        <f t="shared" ref="J68" si="17">J69</f>
        <v>150999364</v>
      </c>
      <c r="K68" s="523">
        <f>J68-G68</f>
        <v>-149000636</v>
      </c>
      <c r="L68" s="524">
        <f>J68/G68*100</f>
        <v>50.333121333333331</v>
      </c>
    </row>
    <row r="69" spans="5:14" ht="24" customHeight="1" x14ac:dyDescent="0.2">
      <c r="E69" s="372" t="s">
        <v>216</v>
      </c>
      <c r="F69" s="371" t="s">
        <v>217</v>
      </c>
      <c r="G69" s="478">
        <v>300000000</v>
      </c>
      <c r="H69" s="478">
        <f>H70+H71+H72</f>
        <v>109698279</v>
      </c>
      <c r="I69" s="478">
        <f>I70+I71+I72</f>
        <v>41301085</v>
      </c>
      <c r="J69" s="478">
        <f t="shared" ref="J69" si="18">J70+J71+J72</f>
        <v>150999364</v>
      </c>
      <c r="K69" s="473"/>
      <c r="L69" s="506">
        <f>J69/G69*100</f>
        <v>50.333121333333331</v>
      </c>
      <c r="M69" s="405"/>
    </row>
    <row r="70" spans="5:14" ht="24" customHeight="1" x14ac:dyDescent="0.25">
      <c r="E70" s="372" t="s">
        <v>215</v>
      </c>
      <c r="F70" s="339" t="s">
        <v>218</v>
      </c>
      <c r="G70" s="478">
        <v>300000000</v>
      </c>
      <c r="H70" s="474">
        <f>'LRA-APR'!J69</f>
        <v>109696368</v>
      </c>
      <c r="I70" s="474">
        <f>'REKON-MEI'!H66</f>
        <v>41301085</v>
      </c>
      <c r="J70" s="474">
        <f>H70+I70</f>
        <v>150997453</v>
      </c>
      <c r="K70" s="474"/>
      <c r="L70" s="506">
        <f>J70/G70*100</f>
        <v>50.33248433333334</v>
      </c>
      <c r="M70" s="423"/>
      <c r="N70" s="424"/>
    </row>
    <row r="71" spans="5:14" ht="24" customHeight="1" x14ac:dyDescent="0.25">
      <c r="E71" s="372"/>
      <c r="F71" s="339" t="s">
        <v>281</v>
      </c>
      <c r="G71" s="478"/>
      <c r="H71" s="474">
        <f>'LRA-APR'!J70</f>
        <v>1911</v>
      </c>
      <c r="I71" s="474">
        <f>'REKON-MEI'!H67</f>
        <v>0</v>
      </c>
      <c r="J71" s="474">
        <f>H71+I71</f>
        <v>1911</v>
      </c>
      <c r="K71" s="474"/>
      <c r="L71" s="506"/>
      <c r="M71" s="423"/>
      <c r="N71" s="424"/>
    </row>
    <row r="72" spans="5:14" ht="24" customHeight="1" x14ac:dyDescent="0.25">
      <c r="E72" s="372"/>
      <c r="F72" s="339" t="s">
        <v>229</v>
      </c>
      <c r="G72" s="478"/>
      <c r="H72" s="474">
        <f>'LRA-APR'!J71</f>
        <v>0</v>
      </c>
      <c r="I72" s="474">
        <f>'REKON-MEI'!H68</f>
        <v>0</v>
      </c>
      <c r="J72" s="474">
        <f>H72+I72</f>
        <v>0</v>
      </c>
      <c r="K72" s="474"/>
      <c r="L72" s="506"/>
      <c r="M72" s="423"/>
      <c r="N72" s="424"/>
    </row>
    <row r="73" spans="5:14" ht="10.5" customHeight="1" thickBot="1" x14ac:dyDescent="0.3">
      <c r="E73" s="345"/>
      <c r="F73" s="335"/>
      <c r="G73" s="334"/>
      <c r="H73" s="334"/>
      <c r="I73" s="334"/>
      <c r="J73" s="334"/>
      <c r="K73" s="332"/>
      <c r="L73" s="333"/>
      <c r="M73" s="424"/>
      <c r="N73" s="424"/>
    </row>
    <row r="74" spans="5:14" ht="10.5" customHeight="1" x14ac:dyDescent="0.25">
      <c r="E74" s="353"/>
      <c r="F74" s="354"/>
      <c r="G74" s="355"/>
      <c r="H74" s="355"/>
      <c r="I74" s="355"/>
      <c r="J74" s="355"/>
      <c r="K74" s="355"/>
      <c r="L74" s="356"/>
      <c r="M74" s="423"/>
      <c r="N74" s="424"/>
    </row>
    <row r="75" spans="5:14" ht="10.5" customHeight="1" x14ac:dyDescent="0.2">
      <c r="E75" s="364"/>
      <c r="F75" s="365"/>
      <c r="G75" s="366"/>
      <c r="H75" s="366"/>
      <c r="I75" s="366"/>
      <c r="J75" s="366"/>
      <c r="K75" s="366"/>
      <c r="L75" s="367"/>
    </row>
    <row r="76" spans="5:14" ht="19.5" customHeight="1" x14ac:dyDescent="0.2">
      <c r="J76" s="866" t="s">
        <v>311</v>
      </c>
      <c r="K76" s="866"/>
      <c r="L76" s="866"/>
    </row>
    <row r="77" spans="5:14" ht="12.75" customHeight="1" x14ac:dyDescent="0.2">
      <c r="E77" s="867"/>
      <c r="F77" s="867"/>
      <c r="G77" s="868"/>
      <c r="H77" s="868"/>
      <c r="I77" s="868"/>
      <c r="J77" s="869" t="s">
        <v>288</v>
      </c>
      <c r="K77" s="869"/>
      <c r="L77" s="869"/>
      <c r="M77" s="860"/>
      <c r="N77" s="860"/>
    </row>
    <row r="78" spans="5:14" x14ac:dyDescent="0.2">
      <c r="J78" s="511"/>
      <c r="K78" s="511"/>
      <c r="L78" s="511"/>
    </row>
    <row r="79" spans="5:14" ht="28.5" customHeight="1" x14ac:dyDescent="0.2">
      <c r="J79" s="511"/>
      <c r="K79" s="511"/>
      <c r="L79" s="511"/>
    </row>
    <row r="80" spans="5:14" x14ac:dyDescent="0.2">
      <c r="E80" s="838"/>
      <c r="F80" s="838"/>
      <c r="G80" s="838"/>
      <c r="H80" s="838"/>
      <c r="I80" s="838"/>
      <c r="J80" s="865" t="str">
        <f>'[2]SPJ-MEI'!$C$82</f>
        <v>A. SUFARDIMAN,.SH.M.Si</v>
      </c>
      <c r="K80" s="865"/>
      <c r="L80" s="865"/>
      <c r="M80" s="318"/>
      <c r="N80" s="316"/>
    </row>
    <row r="81" spans="5:14" x14ac:dyDescent="0.2">
      <c r="E81" s="833"/>
      <c r="F81" s="833"/>
      <c r="G81" s="832"/>
      <c r="H81" s="833"/>
      <c r="I81" s="833"/>
      <c r="J81" s="862" t="str">
        <f>'[2]SPJ-MEI'!$C$83</f>
        <v>NIP. 19730215 200003 1 005</v>
      </c>
      <c r="K81" s="862"/>
      <c r="L81" s="862"/>
      <c r="M81" s="863"/>
      <c r="N81" s="863"/>
    </row>
    <row r="82" spans="5:14" x14ac:dyDescent="0.2">
      <c r="F82" s="316"/>
      <c r="G82" s="314"/>
      <c r="H82" s="314"/>
      <c r="I82" s="314"/>
      <c r="J82" s="833"/>
      <c r="K82" s="833"/>
      <c r="L82" s="833"/>
      <c r="M82" s="863"/>
      <c r="N82" s="863"/>
    </row>
    <row r="83" spans="5:14" x14ac:dyDescent="0.2">
      <c r="F83" s="316"/>
      <c r="G83" s="314"/>
      <c r="H83" s="314"/>
      <c r="I83" s="314"/>
      <c r="J83" s="489"/>
      <c r="K83" s="495"/>
      <c r="L83" s="489"/>
      <c r="M83" s="492"/>
      <c r="N83" s="492"/>
    </row>
    <row r="84" spans="5:14" x14ac:dyDescent="0.2">
      <c r="F84" s="489"/>
      <c r="G84" s="833"/>
      <c r="H84" s="833"/>
      <c r="I84" s="833"/>
      <c r="J84" s="833"/>
      <c r="K84" s="833"/>
      <c r="L84" s="833"/>
      <c r="M84" s="833"/>
      <c r="N84" s="833"/>
    </row>
    <row r="85" spans="5:14" x14ac:dyDescent="0.2">
      <c r="F85" s="368"/>
      <c r="G85" s="369"/>
      <c r="H85" s="489"/>
      <c r="I85" s="489"/>
      <c r="J85" s="489"/>
      <c r="K85" s="495"/>
      <c r="L85" s="489"/>
      <c r="M85" s="489"/>
      <c r="N85" s="489"/>
    </row>
    <row r="86" spans="5:14" x14ac:dyDescent="0.2">
      <c r="G86" s="489"/>
      <c r="H86" s="489"/>
      <c r="I86" s="489"/>
      <c r="J86" s="489"/>
      <c r="K86" s="495"/>
      <c r="L86" s="489"/>
      <c r="M86" s="489"/>
      <c r="N86" s="489"/>
    </row>
    <row r="87" spans="5:14" x14ac:dyDescent="0.2">
      <c r="F87" s="338"/>
      <c r="G87" s="492"/>
      <c r="H87" s="489"/>
      <c r="I87" s="489"/>
      <c r="J87" s="489"/>
      <c r="K87" s="495"/>
      <c r="L87" s="489"/>
      <c r="M87" s="489"/>
      <c r="N87" s="489"/>
    </row>
    <row r="88" spans="5:14" x14ac:dyDescent="0.2">
      <c r="F88" s="338"/>
      <c r="G88" s="316"/>
      <c r="H88" s="489"/>
      <c r="I88" s="489"/>
      <c r="J88" s="489"/>
      <c r="K88" s="495"/>
      <c r="L88" s="489"/>
      <c r="M88" s="489"/>
      <c r="N88" s="489"/>
    </row>
    <row r="89" spans="5:14" x14ac:dyDescent="0.2">
      <c r="F89" s="338"/>
      <c r="G89" s="492"/>
      <c r="H89" s="489"/>
      <c r="I89" s="489"/>
      <c r="J89" s="489"/>
      <c r="K89" s="495"/>
      <c r="L89" s="489"/>
      <c r="M89" s="489"/>
      <c r="N89" s="489"/>
    </row>
    <row r="90" spans="5:14" x14ac:dyDescent="0.2">
      <c r="F90" s="314"/>
      <c r="G90" s="492"/>
      <c r="H90" s="489"/>
      <c r="I90" s="489"/>
      <c r="J90" s="489"/>
      <c r="K90" s="495"/>
      <c r="L90" s="489"/>
      <c r="M90" s="489"/>
      <c r="N90" s="489"/>
    </row>
    <row r="91" spans="5:14" x14ac:dyDescent="0.2">
      <c r="H91" s="489"/>
      <c r="I91" s="489"/>
      <c r="J91" s="489"/>
      <c r="K91" s="495"/>
      <c r="L91" s="489"/>
      <c r="M91" s="489"/>
      <c r="N91" s="489"/>
    </row>
    <row r="92" spans="5:14" x14ac:dyDescent="0.2">
      <c r="F92" s="314"/>
      <c r="G92" s="492"/>
    </row>
    <row r="93" spans="5:14" x14ac:dyDescent="0.2">
      <c r="I93" s="328" t="s">
        <v>145</v>
      </c>
    </row>
    <row r="96" spans="5:14" x14ac:dyDescent="0.2">
      <c r="E96" s="864"/>
      <c r="F96" s="864"/>
      <c r="G96" s="864"/>
      <c r="H96" s="864"/>
      <c r="I96" s="864"/>
      <c r="J96" s="864"/>
      <c r="K96" s="864"/>
      <c r="L96" s="864"/>
    </row>
    <row r="97" spans="5:13" x14ac:dyDescent="0.2">
      <c r="E97" s="864"/>
      <c r="F97" s="864"/>
      <c r="G97" s="864"/>
      <c r="H97" s="864"/>
      <c r="I97" s="864"/>
      <c r="J97" s="864"/>
      <c r="K97" s="864"/>
      <c r="L97" s="864"/>
    </row>
    <row r="98" spans="5:13" x14ac:dyDescent="0.2">
      <c r="E98" s="861"/>
      <c r="F98" s="861"/>
      <c r="G98" s="861"/>
      <c r="H98" s="861"/>
      <c r="I98" s="861"/>
      <c r="J98" s="861"/>
      <c r="K98" s="861"/>
      <c r="L98" s="861"/>
    </row>
    <row r="99" spans="5:13" x14ac:dyDescent="0.2">
      <c r="E99" s="425"/>
      <c r="F99" s="425"/>
      <c r="G99" s="425"/>
      <c r="H99" s="425"/>
      <c r="I99" s="425"/>
      <c r="J99" s="425"/>
      <c r="K99" s="425"/>
      <c r="L99" s="425"/>
      <c r="M99" s="425"/>
    </row>
    <row r="100" spans="5:13" x14ac:dyDescent="0.2">
      <c r="E100" s="433"/>
      <c r="F100" s="434"/>
      <c r="G100" s="435"/>
      <c r="H100" s="434"/>
      <c r="I100" s="434"/>
      <c r="J100" s="434"/>
      <c r="K100" s="434"/>
      <c r="L100" s="434"/>
      <c r="M100" s="425"/>
    </row>
    <row r="101" spans="5:13" ht="17.25" customHeight="1" x14ac:dyDescent="0.2">
      <c r="E101" s="436"/>
      <c r="F101" s="437"/>
      <c r="G101" s="438"/>
      <c r="H101" s="438"/>
      <c r="I101" s="438"/>
      <c r="J101" s="438"/>
      <c r="K101" s="438"/>
      <c r="L101" s="439"/>
      <c r="M101" s="425"/>
    </row>
    <row r="102" spans="5:13" ht="17.25" customHeight="1" x14ac:dyDescent="0.2">
      <c r="E102" s="440"/>
      <c r="F102" s="441"/>
      <c r="G102" s="442"/>
      <c r="H102" s="442"/>
      <c r="I102" s="442"/>
      <c r="J102" s="442"/>
      <c r="K102" s="442"/>
      <c r="L102" s="443"/>
      <c r="M102" s="425"/>
    </row>
    <row r="103" spans="5:13" ht="22.5" customHeight="1" x14ac:dyDescent="0.2">
      <c r="E103" s="440"/>
      <c r="F103" s="441"/>
      <c r="G103" s="442"/>
      <c r="H103" s="442"/>
      <c r="I103" s="442"/>
      <c r="J103" s="442"/>
      <c r="K103" s="442"/>
      <c r="L103" s="443"/>
      <c r="M103" s="425"/>
    </row>
    <row r="104" spans="5:13" ht="22.5" customHeight="1" x14ac:dyDescent="0.2">
      <c r="E104" s="440"/>
      <c r="F104" s="441"/>
      <c r="G104" s="442"/>
      <c r="H104" s="442"/>
      <c r="I104" s="442"/>
      <c r="J104" s="442"/>
      <c r="K104" s="442"/>
      <c r="L104" s="443"/>
      <c r="M104" s="425"/>
    </row>
    <row r="105" spans="5:13" ht="14.25" customHeight="1" x14ac:dyDescent="0.2">
      <c r="E105" s="444"/>
      <c r="F105" s="445"/>
      <c r="G105" s="446"/>
      <c r="H105" s="446"/>
      <c r="I105" s="446"/>
      <c r="J105" s="446"/>
      <c r="K105" s="446"/>
      <c r="L105" s="447"/>
      <c r="M105" s="425"/>
    </row>
    <row r="106" spans="5:13" ht="16.5" customHeight="1" x14ac:dyDescent="0.2">
      <c r="E106" s="444"/>
      <c r="F106" s="445"/>
      <c r="G106" s="446"/>
      <c r="H106" s="446"/>
      <c r="I106" s="446"/>
      <c r="J106" s="446"/>
      <c r="K106" s="446"/>
      <c r="L106" s="447"/>
      <c r="M106" s="425"/>
    </row>
    <row r="107" spans="5:13" ht="16.5" customHeight="1" x14ac:dyDescent="0.2">
      <c r="E107" s="444"/>
      <c r="F107" s="448"/>
      <c r="G107" s="449"/>
      <c r="H107" s="449"/>
      <c r="I107" s="449"/>
      <c r="J107" s="449"/>
      <c r="K107" s="449"/>
      <c r="L107" s="450"/>
      <c r="M107" s="425"/>
    </row>
    <row r="108" spans="5:13" ht="23.25" customHeight="1" x14ac:dyDescent="0.2">
      <c r="E108" s="444"/>
      <c r="F108" s="451"/>
      <c r="G108" s="449"/>
      <c r="H108" s="449"/>
      <c r="I108" s="449"/>
      <c r="J108" s="449"/>
      <c r="K108" s="449"/>
      <c r="L108" s="450"/>
      <c r="M108" s="425"/>
    </row>
    <row r="109" spans="5:13" ht="19.5" customHeight="1" x14ac:dyDescent="0.2">
      <c r="E109" s="444"/>
      <c r="F109" s="448"/>
      <c r="G109" s="449"/>
      <c r="H109" s="449"/>
      <c r="I109" s="449"/>
      <c r="J109" s="449"/>
      <c r="K109" s="449"/>
      <c r="L109" s="450"/>
      <c r="M109" s="425"/>
    </row>
    <row r="110" spans="5:13" ht="18.75" customHeight="1" x14ac:dyDescent="0.2">
      <c r="E110" s="444"/>
      <c r="F110" s="448"/>
      <c r="G110" s="449"/>
      <c r="H110" s="449"/>
      <c r="I110" s="449"/>
      <c r="J110" s="449"/>
      <c r="K110" s="449"/>
      <c r="L110" s="450"/>
      <c r="M110" s="425"/>
    </row>
    <row r="111" spans="5:13" ht="19.5" customHeight="1" x14ac:dyDescent="0.2">
      <c r="E111" s="444"/>
      <c r="F111" s="448"/>
      <c r="G111" s="449"/>
      <c r="H111" s="449"/>
      <c r="I111" s="449"/>
      <c r="J111" s="449"/>
      <c r="K111" s="449"/>
      <c r="L111" s="450"/>
      <c r="M111" s="425"/>
    </row>
    <row r="112" spans="5:13" ht="19.5" customHeight="1" x14ac:dyDescent="0.2">
      <c r="E112" s="444"/>
      <c r="F112" s="448"/>
      <c r="G112" s="449"/>
      <c r="H112" s="449"/>
      <c r="I112" s="449"/>
      <c r="J112" s="449"/>
      <c r="K112" s="449"/>
      <c r="L112" s="450"/>
      <c r="M112" s="425"/>
    </row>
    <row r="113" spans="5:13" ht="19.5" customHeight="1" x14ac:dyDescent="0.2">
      <c r="E113" s="444"/>
      <c r="F113" s="452"/>
      <c r="G113" s="449"/>
      <c r="H113" s="449"/>
      <c r="I113" s="449"/>
      <c r="J113" s="449"/>
      <c r="K113" s="449"/>
      <c r="L113" s="450"/>
      <c r="M113" s="425"/>
    </row>
    <row r="114" spans="5:13" ht="19.5" customHeight="1" x14ac:dyDescent="0.2">
      <c r="E114" s="444"/>
      <c r="F114" s="448"/>
      <c r="G114" s="449"/>
      <c r="H114" s="449"/>
      <c r="I114" s="449"/>
      <c r="J114" s="449"/>
      <c r="K114" s="449"/>
      <c r="L114" s="450"/>
      <c r="M114" s="425"/>
    </row>
    <row r="115" spans="5:13" ht="19.5" customHeight="1" x14ac:dyDescent="0.2">
      <c r="E115" s="444"/>
      <c r="F115" s="452"/>
      <c r="G115" s="449"/>
      <c r="H115" s="449"/>
      <c r="I115" s="449"/>
      <c r="J115" s="449"/>
      <c r="K115" s="449"/>
      <c r="L115" s="450"/>
      <c r="M115" s="425"/>
    </row>
    <row r="116" spans="5:13" ht="19.5" customHeight="1" x14ac:dyDescent="0.2">
      <c r="E116" s="444"/>
      <c r="F116" s="448"/>
      <c r="G116" s="449"/>
      <c r="H116" s="449"/>
      <c r="I116" s="449"/>
      <c r="J116" s="449"/>
      <c r="K116" s="449"/>
      <c r="L116" s="450"/>
      <c r="M116" s="425"/>
    </row>
    <row r="117" spans="5:13" ht="19.5" customHeight="1" x14ac:dyDescent="0.2">
      <c r="E117" s="444"/>
      <c r="F117" s="448"/>
      <c r="G117" s="449"/>
      <c r="H117" s="449"/>
      <c r="I117" s="449"/>
      <c r="J117" s="449"/>
      <c r="K117" s="449"/>
      <c r="L117" s="450"/>
      <c r="M117" s="425"/>
    </row>
    <row r="118" spans="5:13" ht="19.5" customHeight="1" x14ac:dyDescent="0.2">
      <c r="E118" s="444"/>
      <c r="F118" s="453"/>
      <c r="G118" s="449"/>
      <c r="H118" s="449"/>
      <c r="I118" s="449"/>
      <c r="J118" s="449"/>
      <c r="K118" s="449"/>
      <c r="L118" s="450"/>
      <c r="M118" s="425"/>
    </row>
    <row r="119" spans="5:13" ht="16.5" customHeight="1" x14ac:dyDescent="0.2">
      <c r="E119" s="444"/>
      <c r="F119" s="453"/>
      <c r="G119" s="449"/>
      <c r="H119" s="449"/>
      <c r="I119" s="449"/>
      <c r="J119" s="449"/>
      <c r="K119" s="449"/>
      <c r="L119" s="450"/>
      <c r="M119" s="425"/>
    </row>
    <row r="120" spans="5:13" ht="15" customHeight="1" x14ac:dyDescent="0.2">
      <c r="E120" s="444"/>
      <c r="F120" s="448"/>
      <c r="G120" s="449"/>
      <c r="H120" s="449"/>
      <c r="I120" s="449"/>
      <c r="J120" s="449"/>
      <c r="K120" s="449"/>
      <c r="L120" s="450"/>
      <c r="M120" s="425"/>
    </row>
    <row r="121" spans="5:13" ht="19.5" customHeight="1" x14ac:dyDescent="0.2">
      <c r="E121" s="444"/>
      <c r="F121" s="448"/>
      <c r="G121" s="449"/>
      <c r="H121" s="449"/>
      <c r="I121" s="449"/>
      <c r="J121" s="449"/>
      <c r="K121" s="449"/>
      <c r="L121" s="450"/>
      <c r="M121" s="425"/>
    </row>
    <row r="122" spans="5:13" ht="19.5" customHeight="1" x14ac:dyDescent="0.2">
      <c r="E122" s="444"/>
      <c r="F122" s="448"/>
      <c r="G122" s="449"/>
      <c r="H122" s="449"/>
      <c r="I122" s="449"/>
      <c r="J122" s="449"/>
      <c r="K122" s="449"/>
      <c r="L122" s="450"/>
      <c r="M122" s="425"/>
    </row>
    <row r="123" spans="5:13" ht="19.5" customHeight="1" x14ac:dyDescent="0.2">
      <c r="E123" s="444"/>
      <c r="F123" s="448"/>
      <c r="G123" s="449"/>
      <c r="H123" s="449"/>
      <c r="I123" s="449"/>
      <c r="J123" s="449"/>
      <c r="K123" s="449"/>
      <c r="L123" s="450"/>
      <c r="M123" s="425"/>
    </row>
    <row r="124" spans="5:13" ht="19.5" customHeight="1" x14ac:dyDescent="0.2">
      <c r="E124" s="444"/>
      <c r="F124" s="448"/>
      <c r="G124" s="449"/>
      <c r="H124" s="449"/>
      <c r="I124" s="449"/>
      <c r="J124" s="449"/>
      <c r="K124" s="449"/>
      <c r="L124" s="450"/>
      <c r="M124" s="425"/>
    </row>
    <row r="125" spans="5:13" ht="26.25" customHeight="1" x14ac:dyDescent="0.2">
      <c r="E125" s="444"/>
      <c r="F125" s="451"/>
      <c r="G125" s="449"/>
      <c r="H125" s="449"/>
      <c r="I125" s="449"/>
      <c r="J125" s="449"/>
      <c r="K125" s="449"/>
      <c r="L125" s="450"/>
      <c r="M125" s="425"/>
    </row>
    <row r="126" spans="5:13" ht="26.25" customHeight="1" x14ac:dyDescent="0.2">
      <c r="E126" s="444"/>
      <c r="F126" s="451"/>
      <c r="G126" s="449"/>
      <c r="H126" s="449"/>
      <c r="I126" s="449"/>
      <c r="J126" s="449"/>
      <c r="K126" s="449"/>
      <c r="L126" s="450"/>
      <c r="M126" s="425"/>
    </row>
    <row r="127" spans="5:13" ht="27" customHeight="1" x14ac:dyDescent="0.2">
      <c r="E127" s="444"/>
      <c r="F127" s="445"/>
      <c r="G127" s="446"/>
      <c r="H127" s="446"/>
      <c r="I127" s="446"/>
      <c r="J127" s="446"/>
      <c r="K127" s="446"/>
      <c r="L127" s="447"/>
      <c r="M127" s="425"/>
    </row>
    <row r="128" spans="5:13" ht="19.5" customHeight="1" x14ac:dyDescent="0.2">
      <c r="E128" s="454"/>
      <c r="F128" s="455"/>
      <c r="G128" s="456"/>
      <c r="H128" s="456"/>
      <c r="I128" s="456"/>
      <c r="J128" s="456"/>
      <c r="K128" s="456"/>
      <c r="L128" s="457"/>
      <c r="M128" s="425"/>
    </row>
    <row r="129" spans="5:13" ht="19.5" customHeight="1" x14ac:dyDescent="0.2">
      <c r="E129" s="444"/>
      <c r="F129" s="453"/>
      <c r="G129" s="449"/>
      <c r="H129" s="449"/>
      <c r="I129" s="449"/>
      <c r="J129" s="449"/>
      <c r="K129" s="449"/>
      <c r="L129" s="450"/>
      <c r="M129" s="425"/>
    </row>
    <row r="130" spans="5:13" ht="19.5" customHeight="1" x14ac:dyDescent="0.2">
      <c r="E130" s="444"/>
      <c r="F130" s="453"/>
      <c r="G130" s="449"/>
      <c r="H130" s="449"/>
      <c r="I130" s="449"/>
      <c r="J130" s="449"/>
      <c r="K130" s="449"/>
      <c r="L130" s="450"/>
      <c r="M130" s="425"/>
    </row>
    <row r="131" spans="5:13" ht="19.5" customHeight="1" x14ac:dyDescent="0.2">
      <c r="E131" s="444"/>
      <c r="F131" s="453"/>
      <c r="G131" s="449"/>
      <c r="H131" s="449"/>
      <c r="I131" s="449"/>
      <c r="J131" s="449"/>
      <c r="K131" s="449"/>
      <c r="L131" s="450"/>
      <c r="M131" s="425"/>
    </row>
    <row r="132" spans="5:13" ht="19.5" customHeight="1" x14ac:dyDescent="0.2">
      <c r="E132" s="444"/>
      <c r="F132" s="453"/>
      <c r="G132" s="449"/>
      <c r="H132" s="449"/>
      <c r="I132" s="449"/>
      <c r="J132" s="449"/>
      <c r="K132" s="449"/>
      <c r="L132" s="450"/>
      <c r="M132" s="425"/>
    </row>
    <row r="133" spans="5:13" ht="19.5" customHeight="1" x14ac:dyDescent="0.2">
      <c r="E133" s="444"/>
      <c r="F133" s="453"/>
      <c r="G133" s="449"/>
      <c r="H133" s="449"/>
      <c r="I133" s="449"/>
      <c r="J133" s="449"/>
      <c r="K133" s="449"/>
      <c r="L133" s="450"/>
      <c r="M133" s="425"/>
    </row>
    <row r="134" spans="5:13" ht="19.5" customHeight="1" x14ac:dyDescent="0.2">
      <c r="E134" s="444"/>
      <c r="F134" s="453"/>
      <c r="G134" s="449"/>
      <c r="H134" s="449"/>
      <c r="I134" s="449"/>
      <c r="J134" s="449"/>
      <c r="K134" s="449"/>
      <c r="L134" s="450"/>
      <c r="M134" s="425"/>
    </row>
    <row r="135" spans="5:13" ht="19.5" customHeight="1" x14ac:dyDescent="0.2">
      <c r="E135" s="454"/>
      <c r="F135" s="455"/>
      <c r="G135" s="456"/>
      <c r="H135" s="456"/>
      <c r="I135" s="456"/>
      <c r="J135" s="456"/>
      <c r="K135" s="456"/>
      <c r="L135" s="457"/>
      <c r="M135" s="425"/>
    </row>
    <row r="136" spans="5:13" ht="19.5" customHeight="1" x14ac:dyDescent="0.2">
      <c r="E136" s="444"/>
      <c r="F136" s="453"/>
      <c r="G136" s="449"/>
      <c r="H136" s="458"/>
      <c r="I136" s="458"/>
      <c r="J136" s="458"/>
      <c r="K136" s="458"/>
      <c r="L136" s="450"/>
      <c r="M136" s="425"/>
    </row>
    <row r="137" spans="5:13" ht="19.5" customHeight="1" x14ac:dyDescent="0.2">
      <c r="E137" s="444"/>
      <c r="F137" s="445"/>
      <c r="G137" s="446"/>
      <c r="H137" s="446"/>
      <c r="I137" s="446"/>
      <c r="J137" s="446"/>
      <c r="K137" s="446"/>
      <c r="L137" s="447"/>
      <c r="M137" s="425"/>
    </row>
    <row r="138" spans="5:13" ht="19.5" customHeight="1" x14ac:dyDescent="0.2">
      <c r="E138" s="444"/>
      <c r="F138" s="452"/>
      <c r="G138" s="449"/>
      <c r="H138" s="459"/>
      <c r="I138" s="459"/>
      <c r="J138" s="459"/>
      <c r="K138" s="459"/>
      <c r="L138" s="450"/>
      <c r="M138" s="425"/>
    </row>
    <row r="139" spans="5:13" ht="19.5" customHeight="1" x14ac:dyDescent="0.2">
      <c r="E139" s="444"/>
      <c r="F139" s="452"/>
      <c r="G139" s="449"/>
      <c r="H139" s="460"/>
      <c r="I139" s="460"/>
      <c r="J139" s="460"/>
      <c r="K139" s="460"/>
      <c r="L139" s="450"/>
      <c r="M139" s="425"/>
    </row>
    <row r="140" spans="5:13" ht="18.75" customHeight="1" x14ac:dyDescent="0.2">
      <c r="E140" s="444"/>
      <c r="F140" s="452"/>
      <c r="G140" s="449"/>
      <c r="H140" s="449"/>
      <c r="I140" s="449"/>
      <c r="J140" s="449"/>
      <c r="K140" s="449"/>
      <c r="L140" s="450"/>
      <c r="M140" s="425"/>
    </row>
    <row r="141" spans="5:13" x14ac:dyDescent="0.2">
      <c r="E141" s="425"/>
      <c r="F141" s="425"/>
      <c r="G141" s="461"/>
      <c r="H141" s="425"/>
      <c r="I141" s="425"/>
      <c r="J141" s="425"/>
      <c r="K141" s="425"/>
      <c r="L141" s="425"/>
      <c r="M141" s="425"/>
    </row>
    <row r="142" spans="5:13" ht="12.75" customHeight="1" x14ac:dyDescent="0.2">
      <c r="E142" s="425"/>
      <c r="F142" s="425"/>
      <c r="G142" s="425"/>
      <c r="H142" s="425"/>
      <c r="I142" s="425"/>
      <c r="J142" s="857"/>
      <c r="K142" s="857"/>
      <c r="L142" s="857"/>
      <c r="M142" s="425"/>
    </row>
    <row r="143" spans="5:13" ht="12.75" customHeight="1" x14ac:dyDescent="0.2">
      <c r="E143" s="425"/>
      <c r="F143" s="462"/>
      <c r="G143" s="857"/>
      <c r="H143" s="857"/>
      <c r="I143" s="857"/>
      <c r="J143" s="858"/>
      <c r="K143" s="858"/>
      <c r="L143" s="858"/>
      <c r="M143" s="425"/>
    </row>
    <row r="144" spans="5:13" x14ac:dyDescent="0.2">
      <c r="E144" s="425"/>
      <c r="F144" s="425"/>
      <c r="G144" s="425"/>
      <c r="H144" s="425"/>
      <c r="I144" s="425"/>
      <c r="J144" s="425"/>
      <c r="K144" s="425"/>
      <c r="L144" s="425"/>
      <c r="M144" s="425"/>
    </row>
    <row r="145" spans="5:13" x14ac:dyDescent="0.2">
      <c r="E145" s="425"/>
      <c r="F145" s="425"/>
      <c r="G145" s="425"/>
      <c r="H145" s="425"/>
      <c r="I145" s="425"/>
      <c r="J145" s="425"/>
      <c r="K145" s="425"/>
      <c r="L145" s="425"/>
      <c r="M145" s="425"/>
    </row>
    <row r="146" spans="5:13" x14ac:dyDescent="0.2">
      <c r="E146" s="425"/>
      <c r="F146" s="425"/>
      <c r="G146" s="425"/>
      <c r="H146" s="425"/>
      <c r="I146" s="425"/>
      <c r="J146" s="425"/>
      <c r="K146" s="425"/>
      <c r="L146" s="425"/>
      <c r="M146" s="425"/>
    </row>
    <row r="147" spans="5:13" x14ac:dyDescent="0.2">
      <c r="E147" s="425"/>
      <c r="F147" s="493"/>
      <c r="G147" s="463"/>
      <c r="H147" s="463"/>
      <c r="I147" s="493"/>
      <c r="J147" s="859"/>
      <c r="K147" s="859"/>
      <c r="L147" s="859"/>
      <c r="M147" s="425"/>
    </row>
    <row r="148" spans="5:13" x14ac:dyDescent="0.2">
      <c r="E148" s="425"/>
      <c r="F148" s="494"/>
      <c r="G148" s="461"/>
      <c r="H148" s="461"/>
      <c r="I148" s="461"/>
      <c r="J148" s="856"/>
      <c r="K148" s="856"/>
      <c r="L148" s="856"/>
      <c r="M148" s="425"/>
    </row>
    <row r="149" spans="5:13" x14ac:dyDescent="0.2">
      <c r="E149" s="425"/>
      <c r="F149" s="493"/>
      <c r="G149" s="461"/>
      <c r="H149" s="461"/>
      <c r="I149" s="461"/>
      <c r="J149" s="856"/>
      <c r="K149" s="856"/>
      <c r="L149" s="856"/>
      <c r="M149" s="425"/>
    </row>
    <row r="150" spans="5:13" x14ac:dyDescent="0.2">
      <c r="E150" s="425"/>
      <c r="F150" s="494"/>
      <c r="G150" s="856"/>
      <c r="H150" s="856"/>
      <c r="I150" s="856"/>
      <c r="J150" s="856"/>
      <c r="K150" s="856"/>
      <c r="L150" s="856"/>
      <c r="M150" s="425"/>
    </row>
    <row r="151" spans="5:13" x14ac:dyDescent="0.2">
      <c r="E151" s="425"/>
      <c r="F151" s="425"/>
      <c r="G151" s="856"/>
      <c r="H151" s="856"/>
      <c r="I151" s="856"/>
      <c r="J151" s="856"/>
      <c r="K151" s="856"/>
      <c r="L151" s="856"/>
      <c r="M151" s="425"/>
    </row>
    <row r="152" spans="5:13" x14ac:dyDescent="0.2">
      <c r="E152" s="425"/>
      <c r="F152" s="466"/>
      <c r="G152" s="493"/>
      <c r="H152" s="494"/>
      <c r="I152" s="494"/>
      <c r="J152" s="494"/>
      <c r="K152" s="496"/>
      <c r="L152" s="494"/>
      <c r="M152" s="425"/>
    </row>
    <row r="153" spans="5:13" x14ac:dyDescent="0.2">
      <c r="E153" s="425"/>
      <c r="F153" s="425"/>
      <c r="G153" s="494"/>
      <c r="H153" s="494"/>
      <c r="I153" s="494"/>
      <c r="J153" s="494"/>
      <c r="K153" s="496"/>
      <c r="L153" s="494"/>
      <c r="M153" s="425"/>
    </row>
    <row r="154" spans="5:13" x14ac:dyDescent="0.2">
      <c r="E154" s="425"/>
      <c r="F154" s="461"/>
      <c r="G154" s="467"/>
      <c r="H154" s="494"/>
      <c r="I154" s="494"/>
      <c r="J154" s="494"/>
      <c r="K154" s="496"/>
      <c r="L154" s="494"/>
      <c r="M154" s="425"/>
    </row>
    <row r="155" spans="5:13" x14ac:dyDescent="0.2">
      <c r="E155" s="425"/>
      <c r="F155" s="425"/>
      <c r="G155" s="493"/>
      <c r="H155" s="494"/>
      <c r="I155" s="494"/>
      <c r="J155" s="494"/>
      <c r="K155" s="496"/>
      <c r="L155" s="494"/>
      <c r="M155" s="425"/>
    </row>
    <row r="156" spans="5:13" x14ac:dyDescent="0.2">
      <c r="E156" s="425"/>
      <c r="F156" s="461"/>
      <c r="G156" s="467"/>
      <c r="H156" s="494"/>
      <c r="I156" s="494"/>
      <c r="J156" s="494"/>
      <c r="K156" s="496"/>
      <c r="L156" s="494"/>
      <c r="M156" s="425"/>
    </row>
    <row r="157" spans="5:13" x14ac:dyDescent="0.2">
      <c r="E157" s="425"/>
      <c r="F157" s="461"/>
      <c r="G157" s="467"/>
      <c r="H157" s="494"/>
      <c r="I157" s="494"/>
      <c r="J157" s="494"/>
      <c r="K157" s="496"/>
      <c r="L157" s="494"/>
      <c r="M157" s="425"/>
    </row>
    <row r="158" spans="5:13" x14ac:dyDescent="0.2">
      <c r="E158" s="425"/>
      <c r="F158" s="425"/>
      <c r="G158" s="425"/>
      <c r="H158" s="494"/>
      <c r="I158" s="494"/>
      <c r="J158" s="494"/>
      <c r="K158" s="496"/>
      <c r="L158" s="494"/>
      <c r="M158" s="425"/>
    </row>
    <row r="159" spans="5:13" x14ac:dyDescent="0.2">
      <c r="E159" s="425"/>
      <c r="F159" s="461"/>
      <c r="G159" s="467"/>
      <c r="H159" s="425"/>
      <c r="I159" s="425"/>
      <c r="J159" s="425"/>
      <c r="K159" s="425"/>
      <c r="L159" s="425"/>
      <c r="M159" s="425"/>
    </row>
    <row r="160" spans="5:13" x14ac:dyDescent="0.2">
      <c r="E160" s="425"/>
      <c r="F160" s="425"/>
      <c r="G160" s="425"/>
      <c r="H160" s="425"/>
      <c r="I160" s="425"/>
      <c r="J160" s="425"/>
      <c r="K160" s="425"/>
      <c r="L160" s="425"/>
      <c r="M160" s="425"/>
    </row>
    <row r="161" spans="5:13" x14ac:dyDescent="0.2">
      <c r="E161" s="425"/>
      <c r="F161" s="425"/>
      <c r="G161" s="425"/>
      <c r="H161" s="425"/>
      <c r="I161" s="425"/>
      <c r="J161" s="425"/>
      <c r="K161" s="425"/>
      <c r="L161" s="425"/>
      <c r="M161" s="425"/>
    </row>
    <row r="162" spans="5:13" x14ac:dyDescent="0.2">
      <c r="E162" s="425"/>
      <c r="F162" s="425"/>
      <c r="G162" s="425"/>
      <c r="H162" s="425"/>
      <c r="I162" s="425"/>
      <c r="J162" s="425"/>
      <c r="K162" s="425"/>
      <c r="L162" s="425"/>
      <c r="M162" s="425"/>
    </row>
    <row r="163" spans="5:13" x14ac:dyDescent="0.2">
      <c r="E163" s="425"/>
      <c r="F163" s="425"/>
      <c r="G163" s="425"/>
      <c r="H163" s="425"/>
      <c r="I163" s="425"/>
      <c r="J163" s="425"/>
      <c r="K163" s="425"/>
      <c r="L163" s="425"/>
      <c r="M163" s="425"/>
    </row>
    <row r="164" spans="5:13" x14ac:dyDescent="0.2">
      <c r="E164" s="425"/>
      <c r="F164" s="425"/>
      <c r="G164" s="425"/>
      <c r="H164" s="425"/>
      <c r="I164" s="425"/>
      <c r="J164" s="425"/>
      <c r="K164" s="425"/>
      <c r="L164" s="425"/>
      <c r="M164" s="425"/>
    </row>
    <row r="165" spans="5:13" x14ac:dyDescent="0.2">
      <c r="E165" s="425"/>
      <c r="F165" s="425"/>
      <c r="G165" s="425"/>
      <c r="H165" s="425"/>
      <c r="I165" s="425"/>
      <c r="J165" s="425"/>
      <c r="K165" s="425"/>
      <c r="L165" s="425"/>
      <c r="M165" s="425"/>
    </row>
    <row r="166" spans="5:13" x14ac:dyDescent="0.2">
      <c r="E166" s="425"/>
      <c r="F166" s="425"/>
      <c r="G166" s="425"/>
      <c r="H166" s="425"/>
      <c r="I166" s="425"/>
      <c r="J166" s="425"/>
      <c r="K166" s="425"/>
      <c r="L166" s="425"/>
      <c r="M166" s="425"/>
    </row>
    <row r="167" spans="5:13" x14ac:dyDescent="0.2">
      <c r="E167" s="425"/>
      <c r="F167" s="425"/>
      <c r="G167" s="425"/>
      <c r="H167" s="425"/>
      <c r="I167" s="425"/>
      <c r="J167" s="425"/>
      <c r="K167" s="425"/>
      <c r="L167" s="425"/>
      <c r="M167" s="425"/>
    </row>
    <row r="168" spans="5:13" ht="21" customHeight="1" x14ac:dyDescent="0.2">
      <c r="E168" s="425"/>
      <c r="F168" s="425"/>
      <c r="G168" s="425"/>
      <c r="H168" s="425"/>
      <c r="I168" s="425"/>
      <c r="J168" s="425"/>
      <c r="K168" s="425"/>
      <c r="L168" s="425"/>
      <c r="M168" s="425"/>
    </row>
    <row r="169" spans="5:13" ht="21" customHeight="1" x14ac:dyDescent="0.2">
      <c r="E169" s="425"/>
      <c r="F169" s="425"/>
      <c r="G169" s="425"/>
      <c r="H169" s="425"/>
      <c r="I169" s="425"/>
      <c r="J169" s="425"/>
      <c r="K169" s="425"/>
      <c r="L169" s="425"/>
      <c r="M169" s="425"/>
    </row>
    <row r="170" spans="5:13" ht="21" customHeight="1" x14ac:dyDescent="0.2">
      <c r="E170" s="425"/>
      <c r="F170" s="425"/>
      <c r="G170" s="425"/>
      <c r="H170" s="425"/>
      <c r="I170" s="425"/>
      <c r="J170" s="425"/>
      <c r="K170" s="425"/>
      <c r="L170" s="425"/>
      <c r="M170" s="425"/>
    </row>
    <row r="171" spans="5:13" ht="21" customHeight="1" x14ac:dyDescent="0.2">
      <c r="E171" s="425"/>
      <c r="F171" s="425"/>
      <c r="G171" s="425"/>
      <c r="H171" s="425"/>
      <c r="I171" s="425"/>
      <c r="J171" s="425"/>
      <c r="K171" s="425"/>
      <c r="L171" s="425"/>
      <c r="M171" s="425"/>
    </row>
    <row r="172" spans="5:13" x14ac:dyDescent="0.2">
      <c r="E172" s="425"/>
      <c r="F172" s="425"/>
      <c r="G172" s="425"/>
      <c r="H172" s="425"/>
      <c r="I172" s="425"/>
      <c r="J172" s="425"/>
      <c r="K172" s="425"/>
      <c r="L172" s="425"/>
      <c r="M172" s="425"/>
    </row>
    <row r="173" spans="5:13" ht="20.25" customHeight="1" x14ac:dyDescent="0.2">
      <c r="E173" s="425"/>
      <c r="F173" s="425"/>
      <c r="G173" s="425"/>
      <c r="H173" s="425"/>
      <c r="I173" s="425"/>
      <c r="J173" s="425"/>
      <c r="K173" s="425"/>
      <c r="L173" s="425"/>
      <c r="M173" s="425"/>
    </row>
    <row r="174" spans="5:13" ht="20.25" customHeight="1" x14ac:dyDescent="0.2">
      <c r="E174" s="425"/>
      <c r="F174" s="425"/>
      <c r="G174" s="425"/>
      <c r="H174" s="425"/>
      <c r="I174" s="425"/>
      <c r="J174" s="425"/>
      <c r="K174" s="425"/>
      <c r="L174" s="425"/>
      <c r="M174" s="425"/>
    </row>
    <row r="175" spans="5:13" ht="24" customHeight="1" x14ac:dyDescent="0.2">
      <c r="E175" s="425"/>
      <c r="F175" s="425"/>
      <c r="G175" s="425"/>
      <c r="H175" s="425"/>
      <c r="I175" s="425"/>
      <c r="J175" s="425"/>
      <c r="K175" s="425"/>
      <c r="L175" s="425"/>
      <c r="M175" s="425"/>
    </row>
    <row r="176" spans="5:13" ht="20.25" customHeight="1" x14ac:dyDescent="0.2">
      <c r="E176" s="425"/>
      <c r="F176" s="425"/>
      <c r="G176" s="425"/>
      <c r="H176" s="425"/>
      <c r="I176" s="425"/>
      <c r="J176" s="425"/>
      <c r="K176" s="425"/>
      <c r="L176" s="425"/>
      <c r="M176" s="425"/>
    </row>
    <row r="177" spans="5:13" ht="20.25" customHeight="1" x14ac:dyDescent="0.2">
      <c r="E177" s="425"/>
      <c r="F177" s="425"/>
      <c r="G177" s="425"/>
      <c r="H177" s="425"/>
      <c r="I177" s="425"/>
      <c r="J177" s="425"/>
      <c r="K177" s="425"/>
      <c r="L177" s="425"/>
      <c r="M177" s="425"/>
    </row>
    <row r="178" spans="5:13" ht="20.25" customHeight="1" x14ac:dyDescent="0.2">
      <c r="E178" s="425"/>
      <c r="F178" s="425"/>
      <c r="G178" s="425"/>
      <c r="H178" s="425"/>
      <c r="I178" s="425"/>
      <c r="J178" s="425"/>
      <c r="K178" s="425"/>
      <c r="L178" s="425"/>
      <c r="M178" s="425"/>
    </row>
    <row r="179" spans="5:13" ht="20.25" customHeight="1" x14ac:dyDescent="0.2">
      <c r="E179" s="425"/>
      <c r="F179" s="425"/>
      <c r="G179" s="425"/>
      <c r="H179" s="425"/>
      <c r="I179" s="425"/>
      <c r="J179" s="425"/>
      <c r="K179" s="425"/>
      <c r="L179" s="425"/>
      <c r="M179" s="425"/>
    </row>
    <row r="180" spans="5:13" ht="20.25" customHeight="1" x14ac:dyDescent="0.2">
      <c r="E180" s="425"/>
      <c r="F180" s="425"/>
      <c r="G180" s="425"/>
      <c r="H180" s="425"/>
      <c r="I180" s="425"/>
      <c r="J180" s="425"/>
      <c r="K180" s="425"/>
      <c r="L180" s="425"/>
      <c r="M180" s="425"/>
    </row>
    <row r="181" spans="5:13" ht="20.25" customHeight="1" x14ac:dyDescent="0.2">
      <c r="E181" s="425"/>
      <c r="F181" s="425"/>
      <c r="G181" s="425"/>
      <c r="H181" s="425"/>
      <c r="I181" s="425"/>
      <c r="J181" s="425"/>
      <c r="K181" s="425"/>
      <c r="L181" s="425"/>
      <c r="M181" s="425"/>
    </row>
    <row r="182" spans="5:13" ht="20.25" customHeight="1" x14ac:dyDescent="0.2">
      <c r="E182" s="425"/>
      <c r="F182" s="425"/>
      <c r="G182" s="425"/>
      <c r="H182" s="425"/>
      <c r="I182" s="425"/>
      <c r="J182" s="425"/>
      <c r="K182" s="425"/>
      <c r="L182" s="425"/>
      <c r="M182" s="425"/>
    </row>
    <row r="183" spans="5:13" ht="20.25" customHeight="1" x14ac:dyDescent="0.2">
      <c r="E183" s="425"/>
      <c r="F183" s="425"/>
      <c r="G183" s="425"/>
      <c r="H183" s="425"/>
      <c r="I183" s="425"/>
      <c r="J183" s="425"/>
      <c r="K183" s="425"/>
      <c r="L183" s="425"/>
      <c r="M183" s="425"/>
    </row>
    <row r="184" spans="5:13" ht="20.25" customHeight="1" x14ac:dyDescent="0.2">
      <c r="E184" s="425"/>
      <c r="F184" s="425"/>
      <c r="G184" s="425"/>
      <c r="H184" s="425"/>
      <c r="I184" s="425"/>
      <c r="J184" s="425"/>
      <c r="K184" s="425"/>
      <c r="L184" s="425"/>
      <c r="M184" s="425"/>
    </row>
    <row r="185" spans="5:13" ht="20.25" customHeight="1" x14ac:dyDescent="0.2">
      <c r="E185" s="425"/>
      <c r="F185" s="425"/>
      <c r="G185" s="425"/>
      <c r="H185" s="425"/>
      <c r="I185" s="425"/>
      <c r="J185" s="425"/>
      <c r="K185" s="425"/>
      <c r="L185" s="425"/>
      <c r="M185" s="425"/>
    </row>
    <row r="186" spans="5:13" ht="20.25" customHeight="1" x14ac:dyDescent="0.2">
      <c r="E186" s="425"/>
      <c r="F186" s="425"/>
      <c r="G186" s="425"/>
      <c r="H186" s="425"/>
      <c r="I186" s="425"/>
      <c r="J186" s="425"/>
      <c r="K186" s="425"/>
      <c r="L186" s="425"/>
      <c r="M186" s="425"/>
    </row>
    <row r="187" spans="5:13" ht="20.25" customHeight="1" x14ac:dyDescent="0.2">
      <c r="E187" s="425"/>
      <c r="F187" s="425"/>
      <c r="G187" s="425"/>
      <c r="H187" s="425"/>
      <c r="I187" s="425"/>
      <c r="J187" s="425"/>
      <c r="K187" s="425"/>
      <c r="L187" s="425"/>
      <c r="M187" s="425"/>
    </row>
    <row r="188" spans="5:13" ht="20.25" customHeight="1" x14ac:dyDescent="0.2">
      <c r="E188" s="425"/>
      <c r="F188" s="425"/>
      <c r="G188" s="425"/>
      <c r="H188" s="425"/>
      <c r="I188" s="425"/>
      <c r="J188" s="425"/>
      <c r="K188" s="425"/>
      <c r="L188" s="425"/>
      <c r="M188" s="425"/>
    </row>
    <row r="189" spans="5:13" ht="20.25" customHeight="1" x14ac:dyDescent="0.2">
      <c r="E189" s="425"/>
      <c r="F189" s="425"/>
      <c r="G189" s="425"/>
      <c r="H189" s="425"/>
      <c r="I189" s="425"/>
      <c r="J189" s="425"/>
      <c r="K189" s="425"/>
      <c r="L189" s="425"/>
      <c r="M189" s="425"/>
    </row>
    <row r="190" spans="5:13" ht="20.25" customHeight="1" x14ac:dyDescent="0.2">
      <c r="E190" s="425"/>
      <c r="F190" s="425"/>
      <c r="G190" s="425"/>
      <c r="H190" s="425"/>
      <c r="I190" s="425"/>
      <c r="J190" s="425"/>
      <c r="K190" s="425"/>
      <c r="L190" s="425"/>
      <c r="M190" s="425"/>
    </row>
    <row r="191" spans="5:13" ht="32.25" customHeight="1" x14ac:dyDescent="0.2">
      <c r="E191" s="425"/>
      <c r="F191" s="425"/>
      <c r="G191" s="425"/>
      <c r="H191" s="425"/>
      <c r="I191" s="425"/>
      <c r="J191" s="425"/>
      <c r="K191" s="425"/>
      <c r="L191" s="425"/>
      <c r="M191" s="425"/>
    </row>
    <row r="192" spans="5:13" ht="28.5" customHeight="1" x14ac:dyDescent="0.2">
      <c r="E192" s="425"/>
      <c r="F192" s="425"/>
      <c r="G192" s="425"/>
      <c r="H192" s="425"/>
      <c r="I192" s="425"/>
      <c r="J192" s="425"/>
      <c r="K192" s="425"/>
      <c r="L192" s="425"/>
      <c r="M192" s="425"/>
    </row>
    <row r="193" spans="5:13" ht="20.25" customHeight="1" x14ac:dyDescent="0.2">
      <c r="E193" s="425"/>
      <c r="F193" s="425"/>
      <c r="G193" s="425"/>
      <c r="H193" s="425"/>
      <c r="I193" s="425"/>
      <c r="J193" s="425"/>
      <c r="K193" s="425"/>
      <c r="L193" s="425"/>
      <c r="M193" s="425"/>
    </row>
    <row r="194" spans="5:13" ht="20.25" customHeight="1" x14ac:dyDescent="0.2">
      <c r="E194" s="425"/>
      <c r="F194" s="425"/>
      <c r="G194" s="425"/>
      <c r="H194" s="425"/>
      <c r="I194" s="425"/>
      <c r="J194" s="425"/>
      <c r="K194" s="425"/>
      <c r="L194" s="425"/>
      <c r="M194" s="425"/>
    </row>
    <row r="195" spans="5:13" ht="20.25" customHeight="1" x14ac:dyDescent="0.2">
      <c r="E195" s="425"/>
      <c r="F195" s="425"/>
      <c r="G195" s="425"/>
      <c r="H195" s="425"/>
      <c r="I195" s="425"/>
      <c r="J195" s="425"/>
      <c r="K195" s="425"/>
      <c r="L195" s="425"/>
      <c r="M195" s="425"/>
    </row>
    <row r="196" spans="5:13" ht="20.25" customHeight="1" x14ac:dyDescent="0.2">
      <c r="E196" s="425"/>
      <c r="F196" s="425"/>
      <c r="G196" s="425"/>
      <c r="H196" s="425"/>
      <c r="I196" s="425"/>
      <c r="J196" s="425"/>
      <c r="K196" s="425"/>
      <c r="L196" s="425"/>
      <c r="M196" s="425"/>
    </row>
    <row r="197" spans="5:13" ht="20.25" customHeight="1" x14ac:dyDescent="0.2">
      <c r="E197" s="425"/>
      <c r="F197" s="425"/>
      <c r="G197" s="425"/>
      <c r="H197" s="425"/>
      <c r="I197" s="425"/>
      <c r="J197" s="425"/>
      <c r="K197" s="425"/>
      <c r="L197" s="425"/>
      <c r="M197" s="425"/>
    </row>
    <row r="198" spans="5:13" ht="20.25" customHeight="1" x14ac:dyDescent="0.2">
      <c r="E198" s="425"/>
      <c r="F198" s="425"/>
      <c r="G198" s="425"/>
      <c r="H198" s="425"/>
      <c r="I198" s="425"/>
      <c r="J198" s="425"/>
      <c r="K198" s="425"/>
      <c r="L198" s="425"/>
      <c r="M198" s="425"/>
    </row>
    <row r="199" spans="5:13" ht="20.25" customHeight="1" x14ac:dyDescent="0.2">
      <c r="E199" s="425"/>
      <c r="F199" s="425"/>
      <c r="G199" s="425"/>
      <c r="H199" s="425"/>
      <c r="I199" s="425"/>
      <c r="J199" s="425"/>
      <c r="K199" s="425"/>
      <c r="L199" s="425"/>
      <c r="M199" s="425"/>
    </row>
    <row r="200" spans="5:13" ht="20.25" customHeight="1" x14ac:dyDescent="0.2">
      <c r="E200" s="425"/>
      <c r="F200" s="425"/>
      <c r="G200" s="425"/>
      <c r="H200" s="425"/>
      <c r="I200" s="425"/>
      <c r="J200" s="425"/>
      <c r="K200" s="425"/>
      <c r="L200" s="425"/>
      <c r="M200" s="425"/>
    </row>
    <row r="201" spans="5:13" ht="20.25" customHeight="1" x14ac:dyDescent="0.2">
      <c r="E201" s="425"/>
      <c r="F201" s="425"/>
      <c r="G201" s="425"/>
      <c r="H201" s="425"/>
      <c r="I201" s="425"/>
      <c r="J201" s="425"/>
      <c r="K201" s="425"/>
      <c r="L201" s="425"/>
      <c r="M201" s="425"/>
    </row>
    <row r="202" spans="5:13" ht="20.25" customHeight="1" x14ac:dyDescent="0.2">
      <c r="E202" s="425"/>
      <c r="F202" s="425"/>
      <c r="G202" s="425"/>
      <c r="H202" s="425"/>
      <c r="I202" s="425"/>
      <c r="J202" s="425"/>
      <c r="K202" s="425"/>
      <c r="L202" s="425"/>
      <c r="M202" s="425"/>
    </row>
    <row r="203" spans="5:13" ht="20.25" customHeight="1" x14ac:dyDescent="0.2">
      <c r="E203" s="425"/>
      <c r="F203" s="425"/>
      <c r="G203" s="425"/>
      <c r="H203" s="425"/>
      <c r="I203" s="425"/>
      <c r="J203" s="425"/>
      <c r="K203" s="425"/>
      <c r="L203" s="425"/>
      <c r="M203" s="425"/>
    </row>
    <row r="204" spans="5:13" ht="20.25" customHeight="1" x14ac:dyDescent="0.2">
      <c r="E204" s="425"/>
      <c r="F204" s="425"/>
      <c r="G204" s="425"/>
      <c r="H204" s="425"/>
      <c r="I204" s="425"/>
      <c r="J204" s="425"/>
      <c r="K204" s="425"/>
      <c r="L204" s="425"/>
      <c r="M204" s="425"/>
    </row>
    <row r="205" spans="5:13" x14ac:dyDescent="0.2">
      <c r="E205" s="425"/>
      <c r="F205" s="425"/>
      <c r="G205" s="425"/>
      <c r="H205" s="425"/>
      <c r="I205" s="425"/>
      <c r="J205" s="425"/>
      <c r="K205" s="425"/>
      <c r="L205" s="425"/>
      <c r="M205" s="425"/>
    </row>
    <row r="206" spans="5:13" ht="12.75" customHeight="1" x14ac:dyDescent="0.2">
      <c r="E206" s="425"/>
      <c r="F206" s="425"/>
      <c r="G206" s="425"/>
      <c r="H206" s="425"/>
      <c r="I206" s="425"/>
      <c r="J206" s="425"/>
      <c r="K206" s="425"/>
      <c r="L206" s="425"/>
      <c r="M206" s="425"/>
    </row>
    <row r="207" spans="5:13" x14ac:dyDescent="0.2">
      <c r="E207" s="425"/>
      <c r="F207" s="425"/>
      <c r="G207" s="425"/>
      <c r="H207" s="425"/>
      <c r="I207" s="425"/>
      <c r="J207" s="425"/>
      <c r="K207" s="425"/>
      <c r="L207" s="425"/>
      <c r="M207" s="425"/>
    </row>
    <row r="208" spans="5:13" x14ac:dyDescent="0.2">
      <c r="E208" s="425"/>
      <c r="F208" s="425"/>
      <c r="G208" s="425"/>
      <c r="H208" s="425"/>
      <c r="I208" s="425"/>
      <c r="J208" s="425"/>
      <c r="K208" s="425"/>
      <c r="L208" s="425"/>
      <c r="M208" s="425"/>
    </row>
    <row r="209" spans="5:13" ht="12.75" customHeight="1" x14ac:dyDescent="0.2">
      <c r="E209" s="425"/>
      <c r="F209" s="425"/>
      <c r="G209" s="425"/>
      <c r="H209" s="425"/>
      <c r="I209" s="425"/>
      <c r="J209" s="425"/>
      <c r="K209" s="425"/>
      <c r="L209" s="425"/>
      <c r="M209" s="425"/>
    </row>
    <row r="210" spans="5:13" x14ac:dyDescent="0.2">
      <c r="E210" s="425"/>
      <c r="F210" s="425"/>
      <c r="G210" s="425"/>
      <c r="H210" s="425"/>
      <c r="I210" s="425"/>
      <c r="J210" s="425"/>
      <c r="K210" s="425"/>
      <c r="L210" s="425"/>
      <c r="M210" s="425"/>
    </row>
    <row r="211" spans="5:13" x14ac:dyDescent="0.2">
      <c r="E211" s="425"/>
      <c r="F211" s="425"/>
      <c r="G211" s="425"/>
      <c r="H211" s="425"/>
      <c r="I211" s="425"/>
      <c r="J211" s="425"/>
      <c r="K211" s="425"/>
      <c r="L211" s="425"/>
      <c r="M211" s="425"/>
    </row>
    <row r="212" spans="5:13" x14ac:dyDescent="0.2">
      <c r="E212" s="425"/>
      <c r="F212" s="425"/>
      <c r="G212" s="425"/>
      <c r="H212" s="425"/>
      <c r="I212" s="425"/>
      <c r="J212" s="425"/>
      <c r="K212" s="425"/>
      <c r="L212" s="425"/>
      <c r="M212" s="425"/>
    </row>
    <row r="213" spans="5:13" x14ac:dyDescent="0.2">
      <c r="E213" s="425"/>
      <c r="F213" s="425"/>
      <c r="G213" s="425"/>
      <c r="H213" s="425"/>
      <c r="I213" s="425"/>
      <c r="J213" s="425"/>
      <c r="K213" s="425"/>
      <c r="L213" s="425"/>
      <c r="M213" s="425"/>
    </row>
    <row r="214" spans="5:13" x14ac:dyDescent="0.2">
      <c r="E214" s="425"/>
      <c r="F214" s="425"/>
      <c r="G214" s="425"/>
      <c r="H214" s="425"/>
      <c r="I214" s="425"/>
      <c r="J214" s="425"/>
      <c r="K214" s="425"/>
      <c r="L214" s="425"/>
      <c r="M214" s="425"/>
    </row>
    <row r="215" spans="5:13" x14ac:dyDescent="0.2">
      <c r="E215" s="425"/>
      <c r="F215" s="425"/>
      <c r="G215" s="425"/>
      <c r="H215" s="425"/>
      <c r="I215" s="425"/>
      <c r="J215" s="425"/>
      <c r="K215" s="425"/>
      <c r="L215" s="425"/>
      <c r="M215" s="425"/>
    </row>
    <row r="216" spans="5:13" x14ac:dyDescent="0.2">
      <c r="E216" s="425"/>
      <c r="F216" s="425"/>
      <c r="G216" s="425"/>
      <c r="H216" s="425"/>
      <c r="I216" s="425"/>
      <c r="J216" s="425"/>
      <c r="K216" s="425"/>
      <c r="L216" s="425"/>
      <c r="M216" s="425"/>
    </row>
    <row r="217" spans="5:13" x14ac:dyDescent="0.2">
      <c r="E217" s="425"/>
      <c r="F217" s="425"/>
      <c r="G217" s="425"/>
      <c r="H217" s="425"/>
      <c r="I217" s="425"/>
      <c r="J217" s="425"/>
      <c r="K217" s="425"/>
      <c r="L217" s="425"/>
      <c r="M217" s="425"/>
    </row>
    <row r="218" spans="5:13" x14ac:dyDescent="0.2">
      <c r="E218" s="425"/>
      <c r="F218" s="425"/>
      <c r="G218" s="425"/>
      <c r="H218" s="425"/>
      <c r="I218" s="425"/>
      <c r="J218" s="425"/>
      <c r="K218" s="425"/>
      <c r="L218" s="425"/>
      <c r="M218" s="425"/>
    </row>
    <row r="219" spans="5:13" x14ac:dyDescent="0.2">
      <c r="E219" s="425"/>
      <c r="F219" s="425"/>
      <c r="G219" s="425"/>
      <c r="H219" s="425"/>
      <c r="I219" s="425"/>
      <c r="J219" s="425"/>
      <c r="K219" s="425"/>
      <c r="L219" s="425"/>
      <c r="M219" s="425"/>
    </row>
    <row r="220" spans="5:13" x14ac:dyDescent="0.2">
      <c r="E220" s="425"/>
      <c r="F220" s="425"/>
      <c r="G220" s="425"/>
      <c r="H220" s="425"/>
      <c r="I220" s="425"/>
      <c r="J220" s="425"/>
      <c r="K220" s="425"/>
      <c r="L220" s="425"/>
      <c r="M220" s="425"/>
    </row>
    <row r="221" spans="5:13" x14ac:dyDescent="0.2">
      <c r="E221" s="425"/>
      <c r="F221" s="425"/>
      <c r="G221" s="425"/>
      <c r="H221" s="425"/>
      <c r="I221" s="425"/>
      <c r="J221" s="425"/>
      <c r="K221" s="425"/>
      <c r="L221" s="425"/>
      <c r="M221" s="425"/>
    </row>
    <row r="222" spans="5:13" x14ac:dyDescent="0.2">
      <c r="E222" s="425"/>
      <c r="F222" s="425"/>
      <c r="G222" s="425"/>
      <c r="H222" s="425"/>
      <c r="I222" s="425"/>
      <c r="J222" s="425"/>
      <c r="K222" s="425"/>
      <c r="L222" s="425"/>
      <c r="M222" s="425"/>
    </row>
    <row r="223" spans="5:13" x14ac:dyDescent="0.2">
      <c r="E223" s="425"/>
      <c r="F223" s="425"/>
      <c r="G223" s="425"/>
      <c r="H223" s="425"/>
      <c r="I223" s="425"/>
      <c r="J223" s="425"/>
      <c r="K223" s="425"/>
      <c r="L223" s="425"/>
      <c r="M223" s="425"/>
    </row>
    <row r="224" spans="5:13" x14ac:dyDescent="0.2">
      <c r="E224" s="425"/>
      <c r="F224" s="425"/>
      <c r="G224" s="425"/>
      <c r="H224" s="425"/>
      <c r="I224" s="425"/>
      <c r="J224" s="425"/>
      <c r="K224" s="425"/>
      <c r="L224" s="425"/>
      <c r="M224" s="425"/>
    </row>
    <row r="225" spans="5:13" x14ac:dyDescent="0.2">
      <c r="E225" s="425"/>
      <c r="F225" s="425"/>
      <c r="G225" s="425"/>
      <c r="H225" s="425"/>
      <c r="I225" s="425"/>
      <c r="J225" s="425"/>
      <c r="K225" s="425"/>
      <c r="L225" s="425"/>
      <c r="M225" s="425"/>
    </row>
    <row r="226" spans="5:13" x14ac:dyDescent="0.2">
      <c r="E226" s="425"/>
      <c r="F226" s="425"/>
      <c r="G226" s="425"/>
      <c r="H226" s="425"/>
      <c r="I226" s="425"/>
      <c r="J226" s="425"/>
      <c r="K226" s="425"/>
      <c r="L226" s="425"/>
      <c r="M226" s="425"/>
    </row>
    <row r="227" spans="5:13" x14ac:dyDescent="0.2">
      <c r="E227" s="425"/>
      <c r="F227" s="425"/>
      <c r="G227" s="425"/>
      <c r="H227" s="425"/>
      <c r="I227" s="425"/>
      <c r="J227" s="425"/>
      <c r="K227" s="425"/>
      <c r="L227" s="425"/>
      <c r="M227" s="425"/>
    </row>
    <row r="228" spans="5:13" x14ac:dyDescent="0.2">
      <c r="E228" s="425"/>
      <c r="F228" s="425"/>
      <c r="G228" s="425"/>
      <c r="H228" s="425"/>
      <c r="I228" s="425"/>
      <c r="J228" s="425"/>
      <c r="K228" s="425"/>
      <c r="L228" s="425"/>
      <c r="M228" s="425"/>
    </row>
    <row r="229" spans="5:13" x14ac:dyDescent="0.2">
      <c r="E229" s="425"/>
      <c r="F229" s="425"/>
      <c r="G229" s="425"/>
      <c r="H229" s="425"/>
      <c r="I229" s="425"/>
      <c r="J229" s="425"/>
      <c r="K229" s="425"/>
      <c r="L229" s="425"/>
      <c r="M229" s="425"/>
    </row>
    <row r="230" spans="5:13" x14ac:dyDescent="0.2">
      <c r="E230" s="425"/>
      <c r="F230" s="425"/>
      <c r="G230" s="425"/>
      <c r="H230" s="425"/>
      <c r="I230" s="425"/>
      <c r="J230" s="425"/>
      <c r="K230" s="425"/>
      <c r="L230" s="425"/>
      <c r="M230" s="425"/>
    </row>
    <row r="231" spans="5:13" x14ac:dyDescent="0.2">
      <c r="E231" s="425"/>
      <c r="F231" s="425"/>
      <c r="G231" s="425"/>
      <c r="H231" s="425"/>
      <c r="I231" s="425"/>
      <c r="J231" s="425"/>
      <c r="K231" s="425"/>
      <c r="L231" s="425"/>
      <c r="M231" s="425"/>
    </row>
    <row r="232" spans="5:13" x14ac:dyDescent="0.2">
      <c r="E232" s="425"/>
      <c r="F232" s="425"/>
      <c r="G232" s="425"/>
      <c r="H232" s="425"/>
      <c r="I232" s="425"/>
      <c r="J232" s="425"/>
      <c r="K232" s="425"/>
      <c r="L232" s="425"/>
      <c r="M232" s="425"/>
    </row>
    <row r="233" spans="5:13" x14ac:dyDescent="0.2">
      <c r="E233" s="425"/>
      <c r="F233" s="425"/>
      <c r="G233" s="425"/>
      <c r="H233" s="425"/>
      <c r="I233" s="425"/>
      <c r="J233" s="425"/>
      <c r="K233" s="425"/>
      <c r="L233" s="425"/>
      <c r="M233" s="425"/>
    </row>
    <row r="234" spans="5:13" ht="18" customHeight="1" x14ac:dyDescent="0.2">
      <c r="E234" s="425"/>
      <c r="F234" s="425"/>
      <c r="G234" s="425"/>
      <c r="H234" s="425"/>
      <c r="I234" s="425"/>
      <c r="J234" s="425"/>
      <c r="K234" s="425"/>
      <c r="L234" s="425"/>
      <c r="M234" s="425"/>
    </row>
    <row r="235" spans="5:13" ht="18" customHeight="1" x14ac:dyDescent="0.2">
      <c r="E235" s="425"/>
      <c r="F235" s="425"/>
      <c r="G235" s="425"/>
      <c r="H235" s="425"/>
      <c r="I235" s="425"/>
      <c r="J235" s="425"/>
      <c r="K235" s="425"/>
      <c r="L235" s="425"/>
      <c r="M235" s="425"/>
    </row>
    <row r="236" spans="5:13" ht="18" customHeight="1" x14ac:dyDescent="0.2">
      <c r="E236" s="425"/>
      <c r="F236" s="425"/>
      <c r="G236" s="425"/>
      <c r="H236" s="425"/>
      <c r="I236" s="425"/>
      <c r="J236" s="425"/>
      <c r="K236" s="425"/>
      <c r="L236" s="425"/>
      <c r="M236" s="425"/>
    </row>
    <row r="237" spans="5:13" ht="18" customHeight="1" x14ac:dyDescent="0.2">
      <c r="E237" s="425"/>
      <c r="F237" s="425"/>
      <c r="G237" s="425"/>
      <c r="H237" s="425"/>
      <c r="I237" s="425"/>
      <c r="J237" s="425"/>
      <c r="K237" s="425"/>
      <c r="L237" s="425"/>
      <c r="M237" s="425"/>
    </row>
    <row r="238" spans="5:13" ht="18" customHeight="1" x14ac:dyDescent="0.2">
      <c r="E238" s="425"/>
      <c r="F238" s="425"/>
      <c r="G238" s="425"/>
      <c r="H238" s="425"/>
      <c r="I238" s="425"/>
      <c r="J238" s="425"/>
      <c r="K238" s="425"/>
      <c r="L238" s="425"/>
      <c r="M238" s="425"/>
    </row>
    <row r="239" spans="5:13" ht="18" customHeight="1" x14ac:dyDescent="0.2">
      <c r="E239" s="425"/>
      <c r="F239" s="425"/>
      <c r="G239" s="425"/>
      <c r="H239" s="425"/>
      <c r="I239" s="425"/>
      <c r="J239" s="425"/>
      <c r="K239" s="425"/>
      <c r="L239" s="425"/>
      <c r="M239" s="425"/>
    </row>
    <row r="240" spans="5:13" ht="27.75" customHeight="1" x14ac:dyDescent="0.2">
      <c r="E240" s="425"/>
      <c r="F240" s="425"/>
      <c r="G240" s="425"/>
      <c r="H240" s="425"/>
      <c r="I240" s="425"/>
      <c r="J240" s="425"/>
      <c r="K240" s="425"/>
      <c r="L240" s="425"/>
      <c r="M240" s="425"/>
    </row>
    <row r="241" spans="5:13" ht="27.75" customHeight="1" x14ac:dyDescent="0.2">
      <c r="E241" s="425"/>
      <c r="F241" s="425"/>
      <c r="G241" s="425"/>
      <c r="H241" s="425"/>
      <c r="I241" s="425"/>
      <c r="J241" s="425"/>
      <c r="K241" s="425"/>
      <c r="L241" s="425"/>
      <c r="M241" s="425"/>
    </row>
    <row r="242" spans="5:13" ht="18" customHeight="1" x14ac:dyDescent="0.2"/>
    <row r="243" spans="5:13" ht="18" customHeight="1" x14ac:dyDescent="0.2"/>
    <row r="244" spans="5:13" ht="18" customHeight="1" x14ac:dyDescent="0.2"/>
    <row r="245" spans="5:13" ht="18" customHeight="1" x14ac:dyDescent="0.2"/>
    <row r="246" spans="5:13" ht="18" customHeight="1" x14ac:dyDescent="0.2"/>
    <row r="247" spans="5:13" ht="18" customHeight="1" x14ac:dyDescent="0.2"/>
    <row r="248" spans="5:13" ht="18" customHeight="1" x14ac:dyDescent="0.2"/>
    <row r="249" spans="5:13" ht="18" customHeight="1" x14ac:dyDescent="0.2"/>
    <row r="250" spans="5:13" ht="18" customHeight="1" x14ac:dyDescent="0.2"/>
    <row r="251" spans="5:13" ht="18" customHeight="1" x14ac:dyDescent="0.2"/>
    <row r="252" spans="5:13" ht="18" customHeight="1" x14ac:dyDescent="0.2"/>
    <row r="253" spans="5:13" ht="18" customHeight="1" x14ac:dyDescent="0.2"/>
    <row r="254" spans="5:13" ht="18" customHeight="1" x14ac:dyDescent="0.2"/>
    <row r="255" spans="5:13" ht="18" customHeight="1" x14ac:dyDescent="0.2"/>
    <row r="256" spans="5:13" ht="18" customHeight="1" x14ac:dyDescent="0.2"/>
    <row r="257" ht="24.75" customHeight="1" x14ac:dyDescent="0.2"/>
    <row r="258" ht="30.75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3" ht="12.75" customHeight="1" x14ac:dyDescent="0.2"/>
    <row r="275" ht="12.75" customHeight="1" x14ac:dyDescent="0.2"/>
    <row r="276" ht="12.75" customHeight="1" x14ac:dyDescent="0.2"/>
    <row r="299" ht="21" customHeight="1" x14ac:dyDescent="0.2"/>
    <row r="300" ht="21" customHeight="1" x14ac:dyDescent="0.2"/>
    <row r="301" ht="21" customHeight="1" x14ac:dyDescent="0.2"/>
    <row r="302" ht="21" customHeight="1" x14ac:dyDescent="0.2"/>
    <row r="304" ht="22.5" customHeight="1" x14ac:dyDescent="0.2"/>
    <row r="305" ht="22.5" customHeight="1" x14ac:dyDescent="0.2"/>
    <row r="306" ht="29.2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2.5" customHeight="1" x14ac:dyDescent="0.2"/>
    <row r="319" ht="22.5" customHeight="1" x14ac:dyDescent="0.2"/>
    <row r="320" ht="22.5" customHeight="1" x14ac:dyDescent="0.2"/>
    <row r="321" ht="22.5" customHeight="1" x14ac:dyDescent="0.2"/>
    <row r="322" ht="24.75" customHeight="1" x14ac:dyDescent="0.2"/>
    <row r="323" ht="26.2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5" ht="22.5" customHeight="1" x14ac:dyDescent="0.2"/>
    <row r="337" ht="12.75" customHeight="1" x14ac:dyDescent="0.2"/>
    <row r="345" ht="12.75" customHeight="1" x14ac:dyDescent="0.2"/>
    <row r="363" ht="18" customHeight="1" x14ac:dyDescent="0.2"/>
    <row r="364" ht="18.75" customHeight="1" x14ac:dyDescent="0.2"/>
    <row r="365" ht="19.5" customHeight="1" x14ac:dyDescent="0.2"/>
    <row r="366" ht="18.75" customHeight="1" x14ac:dyDescent="0.2"/>
    <row r="368" ht="18.75" customHeight="1" x14ac:dyDescent="0.2"/>
    <row r="369" ht="17.25" customHeight="1" x14ac:dyDescent="0.2"/>
    <row r="370" ht="30.75" customHeight="1" x14ac:dyDescent="0.2"/>
    <row r="371" ht="17.25" customHeight="1" x14ac:dyDescent="0.2"/>
    <row r="372" ht="19.5" customHeight="1" x14ac:dyDescent="0.2"/>
    <row r="373" ht="20.25" customHeight="1" x14ac:dyDescent="0.2"/>
    <row r="374" ht="19.5" customHeight="1" x14ac:dyDescent="0.2"/>
    <row r="375" ht="18.75" customHeight="1" x14ac:dyDescent="0.2"/>
    <row r="376" ht="19.5" customHeight="1" x14ac:dyDescent="0.2"/>
    <row r="377" ht="18" customHeight="1" x14ac:dyDescent="0.2"/>
    <row r="378" ht="19.5" customHeight="1" x14ac:dyDescent="0.2"/>
    <row r="379" ht="19.5" customHeight="1" x14ac:dyDescent="0.2"/>
    <row r="380" ht="19.5" customHeight="1" x14ac:dyDescent="0.2"/>
    <row r="381" ht="19.5" customHeight="1" x14ac:dyDescent="0.2"/>
    <row r="382" ht="21" customHeight="1" x14ac:dyDescent="0.2"/>
    <row r="383" ht="19.5" customHeight="1" x14ac:dyDescent="0.2"/>
    <row r="384" ht="21" customHeight="1" x14ac:dyDescent="0.2"/>
    <row r="385" ht="21" customHeight="1" x14ac:dyDescent="0.2"/>
    <row r="386" ht="32.2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397" ht="19.5" customHeight="1" x14ac:dyDescent="0.2"/>
    <row r="398" ht="19.5" customHeight="1" x14ac:dyDescent="0.2"/>
    <row r="399" ht="19.5" customHeight="1" x14ac:dyDescent="0.2"/>
    <row r="400" ht="19.5" customHeight="1" x14ac:dyDescent="0.2"/>
    <row r="409" ht="12.75" customHeight="1" x14ac:dyDescent="0.2"/>
    <row r="496" ht="21" customHeight="1" x14ac:dyDescent="0.2"/>
    <row r="517" spans="6:8" x14ac:dyDescent="0.2">
      <c r="H517"/>
    </row>
    <row r="518" spans="6:8" x14ac:dyDescent="0.2">
      <c r="H518"/>
    </row>
    <row r="519" spans="6:8" x14ac:dyDescent="0.2">
      <c r="H519"/>
    </row>
    <row r="520" spans="6:8" x14ac:dyDescent="0.2">
      <c r="H520"/>
    </row>
    <row r="521" spans="6:8" x14ac:dyDescent="0.2">
      <c r="H521"/>
    </row>
    <row r="522" spans="6:8" x14ac:dyDescent="0.2">
      <c r="H522"/>
    </row>
    <row r="527" spans="6:8" x14ac:dyDescent="0.2">
      <c r="F527" s="327" t="e">
        <f>#REF!</f>
        <v>#REF!</v>
      </c>
      <c r="H527" s="311" t="s">
        <v>98</v>
      </c>
    </row>
    <row r="528" spans="6:8" x14ac:dyDescent="0.2">
      <c r="H528" s="320" t="s">
        <v>134</v>
      </c>
    </row>
    <row r="529" spans="5:8" x14ac:dyDescent="0.2">
      <c r="H529" s="320" t="s">
        <v>135</v>
      </c>
    </row>
    <row r="530" spans="5:8" x14ac:dyDescent="0.2">
      <c r="H530" s="320" t="s">
        <v>136</v>
      </c>
    </row>
    <row r="531" spans="5:8" x14ac:dyDescent="0.2">
      <c r="H531" s="320" t="s">
        <v>137</v>
      </c>
    </row>
    <row r="532" spans="5:8" x14ac:dyDescent="0.2">
      <c r="H532" s="320" t="s">
        <v>138</v>
      </c>
    </row>
    <row r="533" spans="5:8" x14ac:dyDescent="0.2">
      <c r="H533" s="320" t="s">
        <v>139</v>
      </c>
    </row>
    <row r="534" spans="5:8" x14ac:dyDescent="0.2">
      <c r="H534" s="320" t="s">
        <v>140</v>
      </c>
    </row>
    <row r="535" spans="5:8" x14ac:dyDescent="0.2">
      <c r="H535" s="320" t="s">
        <v>141</v>
      </c>
    </row>
    <row r="538" spans="5:8" x14ac:dyDescent="0.2">
      <c r="E538" s="329"/>
    </row>
    <row r="679" spans="15:24" ht="12.75" customHeight="1" x14ac:dyDescent="0.2">
      <c r="P679" s="491"/>
      <c r="Q679" s="325"/>
      <c r="R679" s="325"/>
      <c r="S679" s="326"/>
      <c r="T679" s="326"/>
      <c r="U679" s="326"/>
      <c r="V679" s="315"/>
      <c r="W679" s="326"/>
      <c r="X679" s="326"/>
    </row>
    <row r="682" spans="15:24" x14ac:dyDescent="0.2">
      <c r="Q682" s="322"/>
      <c r="R682" s="322"/>
      <c r="S682" s="322"/>
      <c r="T682" s="322"/>
      <c r="U682" s="322"/>
      <c r="V682" s="322"/>
      <c r="W682" s="322"/>
      <c r="X682" s="322"/>
    </row>
    <row r="683" spans="15:24" x14ac:dyDescent="0.2">
      <c r="O683"/>
      <c r="P683" s="316"/>
      <c r="Q683" s="490"/>
      <c r="R683" s="321"/>
      <c r="S683" s="323"/>
      <c r="T683" s="324"/>
      <c r="U683" s="321"/>
      <c r="V683" s="324"/>
      <c r="W683" s="324"/>
      <c r="X683" s="324"/>
    </row>
    <row r="684" spans="15:24" x14ac:dyDescent="0.2">
      <c r="O684"/>
      <c r="P684" s="489"/>
      <c r="Q684" s="490"/>
      <c r="R684" s="491"/>
      <c r="S684" s="491"/>
      <c r="T684" s="491"/>
      <c r="U684" s="491"/>
      <c r="V684" s="319"/>
      <c r="W684" s="319"/>
      <c r="X684" s="319"/>
    </row>
    <row r="685" spans="15:24" x14ac:dyDescent="0.2">
      <c r="O685"/>
      <c r="Q685" s="490"/>
      <c r="R685" s="491"/>
      <c r="S685" s="490" t="s">
        <v>142</v>
      </c>
      <c r="T685"/>
      <c r="U685" s="491"/>
      <c r="V685" s="319"/>
      <c r="W685" s="319"/>
      <c r="X685" s="319"/>
    </row>
    <row r="686" spans="15:24" x14ac:dyDescent="0.2">
      <c r="O686"/>
      <c r="P686" s="317"/>
      <c r="Q686" s="316"/>
      <c r="R686" s="491"/>
      <c r="S686" s="491"/>
      <c r="T686" s="491"/>
      <c r="U686" s="491"/>
      <c r="V686" s="491"/>
      <c r="W686" s="491"/>
      <c r="X686" s="491"/>
    </row>
    <row r="687" spans="15:24" x14ac:dyDescent="0.2">
      <c r="Q687" s="489"/>
      <c r="R687" s="489"/>
      <c r="S687" s="489"/>
      <c r="T687" s="489"/>
      <c r="U687" s="489"/>
      <c r="V687" s="314"/>
      <c r="W687" s="489"/>
      <c r="X687" s="489"/>
    </row>
    <row r="688" spans="15:24" x14ac:dyDescent="0.2">
      <c r="P688" s="314"/>
      <c r="Q688" s="492"/>
      <c r="R688" s="489"/>
      <c r="S688" s="489"/>
      <c r="T688" s="489"/>
      <c r="U688" s="489"/>
      <c r="V688" s="314"/>
      <c r="W688" s="489"/>
      <c r="X688" s="489"/>
    </row>
    <row r="689" spans="16:24" x14ac:dyDescent="0.2">
      <c r="R689" s="489"/>
      <c r="S689" s="489"/>
      <c r="T689" s="489"/>
      <c r="U689" s="491"/>
      <c r="V689" s="491"/>
      <c r="W689" s="489"/>
      <c r="X689" s="489"/>
    </row>
    <row r="690" spans="16:24" x14ac:dyDescent="0.2">
      <c r="P690" s="314"/>
      <c r="Q690" s="492" t="s">
        <v>124</v>
      </c>
      <c r="R690" s="489"/>
      <c r="S690" s="489"/>
      <c r="T690" s="489"/>
      <c r="U690" s="489"/>
      <c r="V690" s="314"/>
      <c r="W690" s="489"/>
      <c r="X690" s="489"/>
    </row>
    <row r="698" spans="16:24" x14ac:dyDescent="0.2">
      <c r="Q698" s="327" t="e">
        <f>SUM(#REF!)</f>
        <v>#REF!</v>
      </c>
      <c r="R698" s="328" t="s">
        <v>143</v>
      </c>
    </row>
    <row r="703" spans="16:24" x14ac:dyDescent="0.2">
      <c r="Q703" s="312"/>
    </row>
    <row r="710" spans="17:17" x14ac:dyDescent="0.2">
      <c r="Q710" s="312" t="e">
        <f>#REF!+#REF!</f>
        <v>#REF!</v>
      </c>
    </row>
    <row r="711" spans="17:17" x14ac:dyDescent="0.2">
      <c r="Q711" s="312" t="e">
        <f>#REF!+#REF!</f>
        <v>#REF!</v>
      </c>
    </row>
    <row r="712" spans="17:17" x14ac:dyDescent="0.2">
      <c r="Q712" s="312" t="e">
        <f>#REF!+#REF!</f>
        <v>#REF!</v>
      </c>
    </row>
    <row r="713" spans="17:17" x14ac:dyDescent="0.2">
      <c r="Q713" s="312" t="e">
        <f>#REF!+#REF!</f>
        <v>#REF!</v>
      </c>
    </row>
    <row r="714" spans="17:17" x14ac:dyDescent="0.2">
      <c r="Q714" s="312" t="e">
        <f>#REF!+#REF!</f>
        <v>#REF!</v>
      </c>
    </row>
    <row r="715" spans="17:17" x14ac:dyDescent="0.2">
      <c r="Q715" s="312" t="e">
        <f>#REF!+#REF!</f>
        <v>#REF!</v>
      </c>
    </row>
    <row r="720" spans="17:17" x14ac:dyDescent="0.2">
      <c r="Q720" s="327" t="e">
        <f>#REF!+#REF!</f>
        <v>#REF!</v>
      </c>
    </row>
    <row r="737" spans="15:15" x14ac:dyDescent="0.2">
      <c r="O737" s="329"/>
    </row>
    <row r="747" spans="15:15" x14ac:dyDescent="0.2">
      <c r="O747"/>
    </row>
    <row r="748" spans="15:15" x14ac:dyDescent="0.2">
      <c r="O748"/>
    </row>
    <row r="749" spans="15:15" x14ac:dyDescent="0.2">
      <c r="O749"/>
    </row>
    <row r="750" spans="15:15" x14ac:dyDescent="0.2">
      <c r="O750"/>
    </row>
  </sheetData>
  <mergeCells count="40">
    <mergeCell ref="G150:H150"/>
    <mergeCell ref="I150:L150"/>
    <mergeCell ref="G151:H151"/>
    <mergeCell ref="I151:L151"/>
    <mergeCell ref="J147:L147"/>
    <mergeCell ref="J148:L148"/>
    <mergeCell ref="J149:L149"/>
    <mergeCell ref="J82:L82"/>
    <mergeCell ref="M82:N82"/>
    <mergeCell ref="G84:H84"/>
    <mergeCell ref="I84:L84"/>
    <mergeCell ref="M84:N84"/>
    <mergeCell ref="E96:L96"/>
    <mergeCell ref="E97:L97"/>
    <mergeCell ref="E98:L98"/>
    <mergeCell ref="J142:L142"/>
    <mergeCell ref="G143:I143"/>
    <mergeCell ref="J143:L143"/>
    <mergeCell ref="M77:N77"/>
    <mergeCell ref="E80:F80"/>
    <mergeCell ref="G80:I80"/>
    <mergeCell ref="J80:L80"/>
    <mergeCell ref="E81:F81"/>
    <mergeCell ref="G81:I81"/>
    <mergeCell ref="J81:L81"/>
    <mergeCell ref="M81:N81"/>
    <mergeCell ref="E3:L3"/>
    <mergeCell ref="E4:L4"/>
    <mergeCell ref="E6:L6"/>
    <mergeCell ref="J76:L76"/>
    <mergeCell ref="E77:F77"/>
    <mergeCell ref="G77:I77"/>
    <mergeCell ref="J77:L77"/>
    <mergeCell ref="E7:L7"/>
    <mergeCell ref="H9:J9"/>
    <mergeCell ref="E9:E10"/>
    <mergeCell ref="F9:F10"/>
    <mergeCell ref="G9:G10"/>
    <mergeCell ref="K9:L9"/>
    <mergeCell ref="E5:L5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  <rowBreaks count="1" manualBreakCount="1">
    <brk id="46" min="4" max="11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X746"/>
  <sheetViews>
    <sheetView view="pageBreakPreview" topLeftCell="F47" zoomScale="106" zoomScaleSheetLayoutView="106" workbookViewId="0">
      <selection activeCell="F48" sqref="F48"/>
    </sheetView>
  </sheetViews>
  <sheetFormatPr defaultColWidth="9.140625" defaultRowHeight="12.75" x14ac:dyDescent="0.2"/>
  <cols>
    <col min="1" max="1" width="1.85546875" style="535" hidden="1" customWidth="1"/>
    <col min="2" max="2" width="1.5703125" style="535" hidden="1" customWidth="1"/>
    <col min="3" max="4" width="5" style="535" hidden="1" customWidth="1"/>
    <col min="5" max="5" width="14.7109375" style="535" customWidth="1"/>
    <col min="6" max="6" width="68.28515625" style="535" customWidth="1"/>
    <col min="7" max="7" width="21.140625" style="535" customWidth="1"/>
    <col min="8" max="8" width="21" style="535" customWidth="1"/>
    <col min="9" max="9" width="21.140625" style="535" customWidth="1"/>
    <col min="10" max="10" width="20.140625" style="535" bestFit="1" customWidth="1"/>
    <col min="11" max="11" width="14.42578125" style="535" customWidth="1"/>
    <col min="12" max="12" width="18.140625" style="535" customWidth="1"/>
    <col min="13" max="13" width="17.7109375" style="535" customWidth="1"/>
    <col min="14" max="14" width="20.7109375" style="535" bestFit="1" customWidth="1"/>
    <col min="15" max="15" width="15" style="535" bestFit="1" customWidth="1"/>
    <col min="16" max="16" width="12.5703125" style="535" bestFit="1" customWidth="1"/>
    <col min="17" max="17" width="20.42578125" style="535" customWidth="1"/>
    <col min="18" max="19" width="9.140625" style="535"/>
    <col min="20" max="20" width="30.7109375" style="535" customWidth="1"/>
    <col min="21" max="16384" width="9.140625" style="535"/>
  </cols>
  <sheetData>
    <row r="2" spans="5:16" x14ac:dyDescent="0.2">
      <c r="P2" s="535" t="s">
        <v>276</v>
      </c>
    </row>
    <row r="3" spans="5:16" ht="15" x14ac:dyDescent="0.2">
      <c r="E3" s="853" t="s">
        <v>114</v>
      </c>
      <c r="F3" s="853"/>
      <c r="G3" s="853"/>
      <c r="H3" s="853"/>
      <c r="I3" s="853"/>
      <c r="J3" s="853"/>
      <c r="K3" s="853"/>
      <c r="L3" s="853"/>
      <c r="M3" s="536"/>
      <c r="N3" s="536"/>
    </row>
    <row r="4" spans="5:16" ht="15" x14ac:dyDescent="0.2">
      <c r="E4" s="853" t="s">
        <v>164</v>
      </c>
      <c r="F4" s="853"/>
      <c r="G4" s="853"/>
      <c r="H4" s="853"/>
      <c r="I4" s="853"/>
      <c r="J4" s="853"/>
      <c r="K4" s="853"/>
      <c r="L4" s="853"/>
      <c r="M4" s="536"/>
      <c r="N4" s="536"/>
    </row>
    <row r="5" spans="5:16" ht="15" x14ac:dyDescent="0.2">
      <c r="E5" s="853" t="s">
        <v>312</v>
      </c>
      <c r="F5" s="853"/>
      <c r="G5" s="853"/>
      <c r="H5" s="853"/>
      <c r="I5" s="853"/>
      <c r="J5" s="853"/>
      <c r="K5" s="853"/>
      <c r="L5" s="853"/>
      <c r="M5" s="536"/>
      <c r="N5" s="536"/>
    </row>
    <row r="6" spans="5:16" ht="13.5" thickBot="1" x14ac:dyDescent="0.25"/>
    <row r="7" spans="5:16" ht="78.75" customHeight="1" thickBot="1" x14ac:dyDescent="0.25">
      <c r="E7" s="537" t="s">
        <v>146</v>
      </c>
      <c r="F7" s="538" t="s">
        <v>0</v>
      </c>
      <c r="G7" s="539" t="s">
        <v>221</v>
      </c>
      <c r="H7" s="539" t="s">
        <v>219</v>
      </c>
      <c r="I7" s="539" t="s">
        <v>220</v>
      </c>
      <c r="J7" s="539" t="s">
        <v>113</v>
      </c>
      <c r="K7" s="539" t="s">
        <v>156</v>
      </c>
      <c r="L7" s="540" t="s">
        <v>144</v>
      </c>
    </row>
    <row r="8" spans="5:16" ht="18.75" customHeight="1" x14ac:dyDescent="0.2">
      <c r="E8" s="541" t="s">
        <v>158</v>
      </c>
      <c r="F8" s="542" t="s">
        <v>45</v>
      </c>
      <c r="G8" s="471">
        <f>G9+G10+G11</f>
        <v>75158838000</v>
      </c>
      <c r="H8" s="471">
        <f>H9+H11+H10</f>
        <v>3172653598</v>
      </c>
      <c r="I8" s="471">
        <f>I9+I11+I10</f>
        <v>3172653598</v>
      </c>
      <c r="J8" s="471">
        <f>J9+J11+J10</f>
        <v>15519142508</v>
      </c>
      <c r="K8" s="544">
        <f>J8/G8*100</f>
        <v>20.648459876402029</v>
      </c>
      <c r="L8" s="545"/>
      <c r="N8" s="546"/>
    </row>
    <row r="9" spans="5:16" ht="18.75" customHeight="1" x14ac:dyDescent="0.2">
      <c r="E9" s="541" t="s">
        <v>168</v>
      </c>
      <c r="F9" s="547" t="s">
        <v>26</v>
      </c>
      <c r="G9" s="472">
        <f>$G$13</f>
        <v>74320354000</v>
      </c>
      <c r="H9" s="472">
        <f>H13</f>
        <v>3087554416</v>
      </c>
      <c r="I9" s="472">
        <f t="shared" ref="I9:J9" si="0">I13</f>
        <v>3087554416</v>
      </c>
      <c r="J9" s="472">
        <f t="shared" si="0"/>
        <v>15283043953</v>
      </c>
      <c r="K9" s="549">
        <f>J9/G9*100</f>
        <v>20.563739447473569</v>
      </c>
      <c r="L9" s="550"/>
      <c r="M9" s="551"/>
      <c r="N9" s="552"/>
    </row>
    <row r="10" spans="5:16" ht="18.75" customHeight="1" x14ac:dyDescent="0.2">
      <c r="E10" s="541" t="s">
        <v>169</v>
      </c>
      <c r="F10" s="547" t="s">
        <v>27</v>
      </c>
      <c r="G10" s="472">
        <f>$G$60</f>
        <v>538484000</v>
      </c>
      <c r="H10" s="472">
        <f>H60</f>
        <v>8991000</v>
      </c>
      <c r="I10" s="472">
        <f t="shared" ref="I10:J10" si="1">I60</f>
        <v>8991000</v>
      </c>
      <c r="J10" s="472">
        <f t="shared" si="1"/>
        <v>8991000</v>
      </c>
      <c r="K10" s="549">
        <f>J10/G10*100</f>
        <v>1.6696874930360046</v>
      </c>
      <c r="L10" s="550"/>
      <c r="N10" s="546"/>
    </row>
    <row r="11" spans="5:16" ht="18.75" customHeight="1" x14ac:dyDescent="0.2">
      <c r="E11" s="541" t="str">
        <f>E64</f>
        <v>4.1.04</v>
      </c>
      <c r="F11" s="547" t="s">
        <v>129</v>
      </c>
      <c r="G11" s="472">
        <f>G64</f>
        <v>300000000</v>
      </c>
      <c r="H11" s="472">
        <f>H64</f>
        <v>76108182</v>
      </c>
      <c r="I11" s="472">
        <f t="shared" ref="I11" si="2">I64</f>
        <v>76108182</v>
      </c>
      <c r="J11" s="472">
        <f>J64</f>
        <v>227107555</v>
      </c>
      <c r="K11" s="549">
        <f>J11/G11*100</f>
        <v>75.70251833333333</v>
      </c>
      <c r="L11" s="550"/>
    </row>
    <row r="12" spans="5:16" ht="5.0999999999999996" customHeight="1" x14ac:dyDescent="0.2">
      <c r="E12" s="554"/>
      <c r="F12" s="555"/>
      <c r="G12" s="556"/>
      <c r="H12" s="556"/>
      <c r="I12" s="556"/>
      <c r="J12" s="556"/>
      <c r="K12" s="558"/>
      <c r="L12" s="559"/>
    </row>
    <row r="13" spans="5:16" ht="18.75" customHeight="1" x14ac:dyDescent="0.2">
      <c r="E13" s="560" t="str">
        <f>E9</f>
        <v>4.1.01</v>
      </c>
      <c r="F13" s="561" t="str">
        <f>F9</f>
        <v>PENDAPATAN PAJAK DAERAH</v>
      </c>
      <c r="G13" s="562">
        <f>G14+G24+G35+G41+G44+G45+G48+G51+G52+G55+G58</f>
        <v>74320354000</v>
      </c>
      <c r="H13" s="562">
        <f>H14+H24+H35+H41+H44+H45+H48+H51+H52+H55+H58</f>
        <v>3087554416</v>
      </c>
      <c r="I13" s="562">
        <f>H13</f>
        <v>3087554416</v>
      </c>
      <c r="J13" s="562">
        <f t="shared" ref="J13" si="3">J14+J24+J35+J41+J44+J45+J48+J51+J52+J55+J58</f>
        <v>15283043953</v>
      </c>
      <c r="K13" s="564">
        <f>J13/G13*100</f>
        <v>20.563739447473569</v>
      </c>
      <c r="L13" s="565"/>
      <c r="M13" s="571">
        <f>H14+H24+H35+H41+H44+H45+H48+H51+H52</f>
        <v>1940085094</v>
      </c>
    </row>
    <row r="14" spans="5:16" ht="18.75" customHeight="1" x14ac:dyDescent="0.2">
      <c r="E14" s="566" t="s">
        <v>170</v>
      </c>
      <c r="F14" s="567" t="s">
        <v>157</v>
      </c>
      <c r="G14" s="473">
        <f>G15+G18+G21</f>
        <v>2463180809</v>
      </c>
      <c r="H14" s="473">
        <f>H15+H18+H21</f>
        <v>63891648</v>
      </c>
      <c r="I14" s="473">
        <f t="shared" ref="I14" si="4">I15+I18+I21</f>
        <v>63891648</v>
      </c>
      <c r="J14" s="473">
        <f>J15+J18+J21</f>
        <v>538440934</v>
      </c>
      <c r="K14" s="569">
        <f>J14/G14*100</f>
        <v>21.859578153282047</v>
      </c>
      <c r="L14" s="570"/>
    </row>
    <row r="15" spans="5:16" ht="18.75" customHeight="1" x14ac:dyDescent="0.2">
      <c r="E15" s="572" t="s">
        <v>171</v>
      </c>
      <c r="F15" s="573" t="s">
        <v>175</v>
      </c>
      <c r="G15" s="474">
        <v>2001580809</v>
      </c>
      <c r="H15" s="474">
        <f>H16+H17</f>
        <v>31846648</v>
      </c>
      <c r="I15" s="474">
        <f t="shared" ref="I15" si="5">I16+I17</f>
        <v>31846648</v>
      </c>
      <c r="J15" s="474">
        <f>J16+J17</f>
        <v>390675244</v>
      </c>
      <c r="K15" s="575">
        <f>J15/G15*100</f>
        <v>19.51833482032551</v>
      </c>
      <c r="L15" s="570"/>
      <c r="M15" s="666"/>
    </row>
    <row r="16" spans="5:16" ht="18.75" customHeight="1" x14ac:dyDescent="0.2">
      <c r="E16" s="572"/>
      <c r="F16" s="577" t="s">
        <v>149</v>
      </c>
      <c r="G16" s="475"/>
      <c r="H16" s="474">
        <v>31846648</v>
      </c>
      <c r="I16" s="474">
        <f>H16</f>
        <v>31846648</v>
      </c>
      <c r="J16" s="474">
        <f>H16+'REKON-MEI'!J16</f>
        <v>390675244</v>
      </c>
      <c r="K16" s="578"/>
      <c r="L16" s="570"/>
      <c r="M16" s="546"/>
      <c r="N16" s="546"/>
    </row>
    <row r="17" spans="5:16" ht="18.75" customHeight="1" x14ac:dyDescent="0.2">
      <c r="E17" s="572"/>
      <c r="F17" s="577" t="s">
        <v>147</v>
      </c>
      <c r="G17" s="475"/>
      <c r="H17" s="486">
        <v>0</v>
      </c>
      <c r="I17" s="475">
        <f t="shared" ref="I17:I23" si="6">H17</f>
        <v>0</v>
      </c>
      <c r="J17" s="474">
        <f>H17+'REKON-MEI'!J17</f>
        <v>0</v>
      </c>
      <c r="K17" s="578"/>
      <c r="L17" s="570"/>
      <c r="M17" s="571">
        <v>31545000</v>
      </c>
    </row>
    <row r="18" spans="5:16" ht="21.75" customHeight="1" x14ac:dyDescent="0.2">
      <c r="E18" s="572" t="s">
        <v>173</v>
      </c>
      <c r="F18" s="580" t="s">
        <v>172</v>
      </c>
      <c r="G18" s="474">
        <v>350000000</v>
      </c>
      <c r="H18" s="474">
        <f>H19+H20</f>
        <v>31545000</v>
      </c>
      <c r="I18" s="474">
        <f t="shared" ref="I18" si="7">I19+I20</f>
        <v>31545000</v>
      </c>
      <c r="J18" s="474">
        <f>J19+J20</f>
        <v>124718190</v>
      </c>
      <c r="K18" s="575">
        <f>J18/G18*100</f>
        <v>35.633768571428568</v>
      </c>
      <c r="L18" s="570"/>
      <c r="M18" s="546"/>
      <c r="N18" s="546"/>
    </row>
    <row r="19" spans="5:16" ht="36.75" customHeight="1" x14ac:dyDescent="0.2">
      <c r="E19" s="572"/>
      <c r="F19" s="581" t="s">
        <v>150</v>
      </c>
      <c r="G19" s="474"/>
      <c r="H19" s="475">
        <v>15949500</v>
      </c>
      <c r="I19" s="475">
        <f t="shared" si="6"/>
        <v>15949500</v>
      </c>
      <c r="J19" s="474">
        <f>'REKON-MEI'!J19+'REKON-JUNI'!I19</f>
        <v>105266894</v>
      </c>
      <c r="K19" s="575"/>
      <c r="L19" s="570"/>
      <c r="M19" s="576"/>
    </row>
    <row r="20" spans="5:16" ht="34.5" customHeight="1" x14ac:dyDescent="0.2">
      <c r="E20" s="572"/>
      <c r="F20" s="581" t="s">
        <v>148</v>
      </c>
      <c r="G20" s="475"/>
      <c r="H20" s="475">
        <v>15595500</v>
      </c>
      <c r="I20" s="475">
        <f t="shared" si="6"/>
        <v>15595500</v>
      </c>
      <c r="J20" s="474">
        <f>H20+'REKON-MEI'!J20</f>
        <v>19451296</v>
      </c>
      <c r="K20" s="575"/>
      <c r="L20" s="570"/>
      <c r="M20" s="546"/>
    </row>
    <row r="21" spans="5:16" ht="18.75" customHeight="1" x14ac:dyDescent="0.2">
      <c r="E21" s="572" t="s">
        <v>174</v>
      </c>
      <c r="F21" s="573" t="s">
        <v>176</v>
      </c>
      <c r="G21" s="474">
        <v>111600000</v>
      </c>
      <c r="H21" s="474">
        <f>H22+H23</f>
        <v>500000</v>
      </c>
      <c r="I21" s="474">
        <f t="shared" ref="I21" si="8">I22+I23</f>
        <v>500000</v>
      </c>
      <c r="J21" s="474">
        <f>J22+J23</f>
        <v>23047500</v>
      </c>
      <c r="K21" s="575">
        <f>J21/G21*100</f>
        <v>20.651881720430108</v>
      </c>
      <c r="L21" s="671"/>
      <c r="M21" s="546"/>
    </row>
    <row r="22" spans="5:16" ht="18.75" customHeight="1" x14ac:dyDescent="0.2">
      <c r="E22" s="572"/>
      <c r="F22" s="577" t="s">
        <v>151</v>
      </c>
      <c r="G22" s="474"/>
      <c r="H22" s="475">
        <v>500000</v>
      </c>
      <c r="I22" s="475">
        <f t="shared" si="6"/>
        <v>500000</v>
      </c>
      <c r="J22" s="474">
        <f>H22+'REKON-MEI'!J22</f>
        <v>22197500</v>
      </c>
      <c r="K22" s="575"/>
      <c r="L22" s="570"/>
      <c r="M22" s="576"/>
    </row>
    <row r="23" spans="5:16" ht="18.75" customHeight="1" x14ac:dyDescent="0.2">
      <c r="E23" s="572"/>
      <c r="F23" s="577" t="str">
        <f xml:space="preserve"> "Penerimaan Piutang " &amp;F21</f>
        <v>Penerimaan Piutang Pajak Wisma Pariwisata</v>
      </c>
      <c r="G23" s="475"/>
      <c r="H23" s="475">
        <v>0</v>
      </c>
      <c r="I23" s="475">
        <f t="shared" si="6"/>
        <v>0</v>
      </c>
      <c r="J23" s="474">
        <f>H23+'REKON-MEI'!J23</f>
        <v>850000</v>
      </c>
      <c r="K23" s="575"/>
      <c r="L23" s="570"/>
      <c r="M23" s="571"/>
    </row>
    <row r="24" spans="5:16" ht="18.75" customHeight="1" x14ac:dyDescent="0.2">
      <c r="E24" s="566" t="s">
        <v>177</v>
      </c>
      <c r="F24" s="582" t="s">
        <v>159</v>
      </c>
      <c r="G24" s="476">
        <v>3637447807</v>
      </c>
      <c r="H24" s="473">
        <f>H25+H28+H31+H34</f>
        <v>209197734</v>
      </c>
      <c r="I24" s="473">
        <f t="shared" ref="I24:J24" si="9">I25+I28+I31+I34</f>
        <v>209197734</v>
      </c>
      <c r="J24" s="473">
        <f t="shared" si="9"/>
        <v>1247084275</v>
      </c>
      <c r="K24" s="569">
        <f>J24/G24*100</f>
        <v>34.284595715712491</v>
      </c>
      <c r="L24" s="570"/>
      <c r="N24" s="576"/>
    </row>
    <row r="25" spans="5:16" ht="18.75" customHeight="1" x14ac:dyDescent="0.2">
      <c r="E25" s="572" t="s">
        <v>178</v>
      </c>
      <c r="F25" s="573" t="s">
        <v>179</v>
      </c>
      <c r="G25" s="477"/>
      <c r="H25" s="474">
        <f>H26+H27</f>
        <v>93691724</v>
      </c>
      <c r="I25" s="474">
        <f t="shared" ref="I25:J25" si="10">I26+I27</f>
        <v>93691724</v>
      </c>
      <c r="J25" s="474">
        <f t="shared" si="10"/>
        <v>634108449</v>
      </c>
      <c r="K25" s="575"/>
      <c r="L25" s="570"/>
      <c r="M25" s="546"/>
      <c r="N25" s="576"/>
      <c r="P25" s="551"/>
    </row>
    <row r="26" spans="5:16" ht="18.75" customHeight="1" x14ac:dyDescent="0.2">
      <c r="E26" s="572"/>
      <c r="F26" s="577" t="s">
        <v>180</v>
      </c>
      <c r="G26" s="474"/>
      <c r="H26" s="475">
        <v>93691724</v>
      </c>
      <c r="I26" s="475">
        <f t="shared" ref="I26:I50" si="11">H26</f>
        <v>93691724</v>
      </c>
      <c r="J26" s="474">
        <f>'REKON-MEI'!J26+'REKON-JUNI'!I26</f>
        <v>557895666</v>
      </c>
      <c r="K26" s="575"/>
      <c r="L26" s="570"/>
      <c r="M26" s="546">
        <f>H26+H29+H32+H34</f>
        <v>209197734</v>
      </c>
      <c r="N26" s="576"/>
    </row>
    <row r="27" spans="5:16" ht="18.75" customHeight="1" x14ac:dyDescent="0.2">
      <c r="E27" s="572"/>
      <c r="F27" s="577" t="str">
        <f xml:space="preserve"> "Penerimaan Piutang " &amp;F25</f>
        <v>Penerimaan Piutang Pajak Restoran dan Sejenisnya</v>
      </c>
      <c r="G27" s="475"/>
      <c r="H27" s="486">
        <v>0</v>
      </c>
      <c r="I27" s="475">
        <f t="shared" si="11"/>
        <v>0</v>
      </c>
      <c r="J27" s="474">
        <f>'REKON-MEI'!J27+'REKON-JUNI'!I27</f>
        <v>76212783</v>
      </c>
      <c r="K27" s="578"/>
      <c r="L27" s="570"/>
      <c r="M27" s="546">
        <v>209197734</v>
      </c>
    </row>
    <row r="28" spans="5:16" ht="18.75" customHeight="1" x14ac:dyDescent="0.2">
      <c r="E28" s="572" t="s">
        <v>181</v>
      </c>
      <c r="F28" s="573" t="s">
        <v>182</v>
      </c>
      <c r="G28" s="477"/>
      <c r="H28" s="483">
        <f>H29+H30</f>
        <v>14745240</v>
      </c>
      <c r="I28" s="483">
        <f t="shared" ref="I28:J28" si="12">I29+I30</f>
        <v>14745240</v>
      </c>
      <c r="J28" s="483">
        <f t="shared" si="12"/>
        <v>84185917</v>
      </c>
      <c r="K28" s="575"/>
      <c r="L28" s="570"/>
      <c r="M28" s="576"/>
    </row>
    <row r="29" spans="5:16" ht="18.75" customHeight="1" x14ac:dyDescent="0.2">
      <c r="E29" s="572"/>
      <c r="F29" s="577" t="s">
        <v>183</v>
      </c>
      <c r="G29" s="474"/>
      <c r="H29" s="475">
        <v>14745240</v>
      </c>
      <c r="I29" s="475">
        <f t="shared" si="11"/>
        <v>14745240</v>
      </c>
      <c r="J29" s="474">
        <f>'REKON-MEI'!J29+'REKON-JUNI'!I29</f>
        <v>77438617</v>
      </c>
      <c r="K29" s="575"/>
      <c r="L29" s="570"/>
      <c r="M29" s="552">
        <v>23693200</v>
      </c>
      <c r="N29" s="583"/>
    </row>
    <row r="30" spans="5:16" ht="18.75" customHeight="1" x14ac:dyDescent="0.2">
      <c r="E30" s="572"/>
      <c r="F30" s="577" t="str">
        <f xml:space="preserve"> "Penerimaan Piutang " &amp;F28</f>
        <v>Penerimaan Piutang Pajak Rumah Makan dan Sejenisnya</v>
      </c>
      <c r="G30" s="475"/>
      <c r="H30" s="486">
        <v>0</v>
      </c>
      <c r="I30" s="475">
        <f t="shared" si="11"/>
        <v>0</v>
      </c>
      <c r="J30" s="474">
        <f>'REKON-MEI'!J30+'REKON-JUNI'!I30</f>
        <v>6747300</v>
      </c>
      <c r="K30" s="578"/>
      <c r="L30" s="570"/>
      <c r="M30" s="546">
        <v>680000</v>
      </c>
      <c r="N30" s="584">
        <f>M29-M30</f>
        <v>23013200</v>
      </c>
    </row>
    <row r="31" spans="5:16" ht="18.75" customHeight="1" x14ac:dyDescent="0.2">
      <c r="E31" s="572" t="s">
        <v>184</v>
      </c>
      <c r="F31" s="573" t="s">
        <v>185</v>
      </c>
      <c r="G31" s="477"/>
      <c r="H31" s="474">
        <f>H32+H33</f>
        <v>23832235</v>
      </c>
      <c r="I31" s="474">
        <f t="shared" ref="I31:J31" si="13">I32+I33</f>
        <v>23832235</v>
      </c>
      <c r="J31" s="474">
        <f t="shared" si="13"/>
        <v>206237574</v>
      </c>
      <c r="K31" s="575"/>
      <c r="L31" s="570"/>
      <c r="M31" s="475">
        <f t="shared" ref="M31" si="14">L31</f>
        <v>0</v>
      </c>
    </row>
    <row r="32" spans="5:16" ht="18.75" customHeight="1" x14ac:dyDescent="0.2">
      <c r="E32" s="572"/>
      <c r="F32" s="577" t="s">
        <v>186</v>
      </c>
      <c r="G32" s="475"/>
      <c r="H32" s="475">
        <v>23832235</v>
      </c>
      <c r="I32" s="475">
        <f t="shared" si="11"/>
        <v>23832235</v>
      </c>
      <c r="J32" s="474">
        <f>'REKON-MEI'!J32+'REKON-JUNI'!I32</f>
        <v>173561956</v>
      </c>
      <c r="K32" s="578"/>
      <c r="L32" s="570"/>
      <c r="M32" s="546">
        <v>8864800</v>
      </c>
      <c r="N32" s="552">
        <v>50416577</v>
      </c>
    </row>
    <row r="33" spans="5:15" ht="18.75" customHeight="1" x14ac:dyDescent="0.2">
      <c r="E33" s="572"/>
      <c r="F33" s="577" t="str">
        <f xml:space="preserve"> "Penerimaan Piutang " &amp;F31</f>
        <v>Penerimaan Piutang Pajak Kafetaria dan Sejenisnya</v>
      </c>
      <c r="G33" s="475"/>
      <c r="H33" s="486">
        <v>0</v>
      </c>
      <c r="I33" s="475">
        <f t="shared" si="11"/>
        <v>0</v>
      </c>
      <c r="J33" s="474">
        <f>'REKON-MEI'!J33+'REKON-JUNI'!I33</f>
        <v>32675618</v>
      </c>
      <c r="K33" s="575"/>
      <c r="L33" s="570"/>
      <c r="M33" s="576">
        <f>N32-M32</f>
        <v>41551777</v>
      </c>
      <c r="N33" s="546"/>
    </row>
    <row r="34" spans="5:15" ht="18.75" customHeight="1" x14ac:dyDescent="0.2">
      <c r="E34" s="572" t="s">
        <v>188</v>
      </c>
      <c r="F34" s="573" t="s">
        <v>187</v>
      </c>
      <c r="G34" s="477"/>
      <c r="H34" s="474">
        <v>76928535</v>
      </c>
      <c r="I34" s="474">
        <f>H34</f>
        <v>76928535</v>
      </c>
      <c r="J34" s="474">
        <f>'REKON-MEI'!J34+'REKON-JUNI'!I34</f>
        <v>322552335</v>
      </c>
      <c r="K34" s="575"/>
      <c r="L34" s="570"/>
      <c r="M34" s="571"/>
      <c r="N34" s="546"/>
    </row>
    <row r="35" spans="5:15" ht="18.75" customHeight="1" x14ac:dyDescent="0.2">
      <c r="E35" s="566" t="s">
        <v>189</v>
      </c>
      <c r="F35" s="567" t="s">
        <v>160</v>
      </c>
      <c r="G35" s="473">
        <f>G36+G39</f>
        <v>11590549</v>
      </c>
      <c r="H35" s="473">
        <f>H36</f>
        <v>890000</v>
      </c>
      <c r="I35" s="473">
        <f t="shared" ref="I35:J35" si="15">I36</f>
        <v>890000</v>
      </c>
      <c r="J35" s="473">
        <f t="shared" si="15"/>
        <v>7490000</v>
      </c>
      <c r="K35" s="569">
        <f>J35/G35*100</f>
        <v>64.621615421323014</v>
      </c>
      <c r="L35" s="570"/>
      <c r="N35" s="546"/>
    </row>
    <row r="36" spans="5:15" ht="18.75" customHeight="1" x14ac:dyDescent="0.2">
      <c r="E36" s="585" t="s">
        <v>191</v>
      </c>
      <c r="F36" s="586" t="s">
        <v>190</v>
      </c>
      <c r="G36" s="474">
        <v>11590549</v>
      </c>
      <c r="H36" s="474">
        <f>H37+H38+H39+H40</f>
        <v>890000</v>
      </c>
      <c r="I36" s="474">
        <f>H36</f>
        <v>890000</v>
      </c>
      <c r="J36" s="474">
        <f>J37+J38+J39+J40</f>
        <v>7490000</v>
      </c>
      <c r="K36" s="575">
        <f>J36/G36*100</f>
        <v>64.621615421323014</v>
      </c>
      <c r="L36" s="570"/>
      <c r="N36" s="587"/>
      <c r="O36" s="552"/>
    </row>
    <row r="37" spans="5:15" ht="18.75" customHeight="1" x14ac:dyDescent="0.2">
      <c r="E37" s="585"/>
      <c r="F37" s="588" t="s">
        <v>192</v>
      </c>
      <c r="G37" s="474"/>
      <c r="H37" s="475">
        <v>0</v>
      </c>
      <c r="I37" s="475">
        <f t="shared" si="11"/>
        <v>0</v>
      </c>
      <c r="J37" s="474">
        <f>'REKON-MEI'!J37+'REKON-JUNI'!I37</f>
        <v>2130000</v>
      </c>
      <c r="K37" s="575"/>
      <c r="L37" s="570"/>
      <c r="N37" s="552"/>
      <c r="O37" s="546"/>
    </row>
    <row r="38" spans="5:15" ht="18.75" customHeight="1" x14ac:dyDescent="0.2">
      <c r="E38" s="585"/>
      <c r="F38" s="577" t="str">
        <f xml:space="preserve"> "Penerimaan Piutang " &amp;F36</f>
        <v>Penerimaan Piutang Pajak Diskotik, Karaoke, Club Malam, dan Sejenisnya</v>
      </c>
      <c r="G38" s="474"/>
      <c r="H38" s="481">
        <v>0</v>
      </c>
      <c r="I38" s="481">
        <f t="shared" si="11"/>
        <v>0</v>
      </c>
      <c r="J38" s="474">
        <f>'REKON-MEI'!J38+'REKON-JUNI'!I38</f>
        <v>0</v>
      </c>
      <c r="K38" s="578"/>
      <c r="L38" s="570"/>
      <c r="N38" s="546"/>
    </row>
    <row r="39" spans="5:15" ht="18.75" customHeight="1" x14ac:dyDescent="0.2">
      <c r="E39" s="585"/>
      <c r="F39" s="577" t="s">
        <v>225</v>
      </c>
      <c r="G39" s="474"/>
      <c r="H39" s="481">
        <v>890000</v>
      </c>
      <c r="I39" s="481">
        <f t="shared" si="11"/>
        <v>890000</v>
      </c>
      <c r="J39" s="474">
        <f>'REKON-MEI'!J39+'REKON-JUNI'!I39</f>
        <v>5360000</v>
      </c>
      <c r="K39" s="578"/>
      <c r="L39" s="570"/>
      <c r="M39" s="551"/>
    </row>
    <row r="40" spans="5:15" ht="18.75" customHeight="1" x14ac:dyDescent="0.2">
      <c r="E40" s="585"/>
      <c r="F40" s="577" t="s">
        <v>275</v>
      </c>
      <c r="G40" s="474"/>
      <c r="H40" s="481">
        <v>0</v>
      </c>
      <c r="I40" s="481">
        <f t="shared" si="11"/>
        <v>0</v>
      </c>
      <c r="J40" s="474">
        <f>'REKON-MEI'!J40+'REKON-JUNI'!I40</f>
        <v>0</v>
      </c>
      <c r="K40" s="578"/>
      <c r="L40" s="570"/>
      <c r="M40" s="551"/>
    </row>
    <row r="41" spans="5:15" ht="18.75" customHeight="1" x14ac:dyDescent="0.2">
      <c r="E41" s="566" t="s">
        <v>193</v>
      </c>
      <c r="F41" s="567" t="s">
        <v>161</v>
      </c>
      <c r="G41" s="473">
        <f>G42+G43</f>
        <v>846864648</v>
      </c>
      <c r="H41" s="473">
        <f>H42+H43</f>
        <v>15012000</v>
      </c>
      <c r="I41" s="473">
        <f t="shared" ref="I41:J41" si="16">I42+I43</f>
        <v>15012000</v>
      </c>
      <c r="J41" s="473">
        <f t="shared" si="16"/>
        <v>220344500</v>
      </c>
      <c r="K41" s="569">
        <f>J41/G41*100</f>
        <v>26.018856793748224</v>
      </c>
      <c r="L41" s="570"/>
    </row>
    <row r="42" spans="5:15" ht="18.75" customHeight="1" x14ac:dyDescent="0.2">
      <c r="E42" s="572" t="s">
        <v>195</v>
      </c>
      <c r="F42" s="573" t="s">
        <v>194</v>
      </c>
      <c r="G42" s="478">
        <v>426864648</v>
      </c>
      <c r="H42" s="478">
        <v>10500000</v>
      </c>
      <c r="I42" s="478">
        <f t="shared" si="11"/>
        <v>10500000</v>
      </c>
      <c r="J42" s="474">
        <f>'REKON-MEI'!J42+'REKON-JUNI'!I42</f>
        <v>72925000</v>
      </c>
      <c r="K42" s="575">
        <f t="shared" ref="K42:K48" si="17">J42/G42*100</f>
        <v>17.083869639164874</v>
      </c>
      <c r="L42" s="570"/>
    </row>
    <row r="43" spans="5:15" ht="18.75" customHeight="1" x14ac:dyDescent="0.2">
      <c r="E43" s="572" t="s">
        <v>196</v>
      </c>
      <c r="F43" s="573" t="s">
        <v>197</v>
      </c>
      <c r="G43" s="478">
        <v>420000000</v>
      </c>
      <c r="H43" s="478">
        <f>2160000+2352000</f>
        <v>4512000</v>
      </c>
      <c r="I43" s="478">
        <f t="shared" si="11"/>
        <v>4512000</v>
      </c>
      <c r="J43" s="474">
        <f>H43+'REKON-MEI'!J43</f>
        <v>147419500</v>
      </c>
      <c r="K43" s="575">
        <f t="shared" si="17"/>
        <v>35.09988095238095</v>
      </c>
      <c r="L43" s="570"/>
      <c r="M43" s="576"/>
      <c r="N43" s="535">
        <v>4512000</v>
      </c>
    </row>
    <row r="44" spans="5:15" ht="18.75" customHeight="1" x14ac:dyDescent="0.2">
      <c r="E44" s="566" t="s">
        <v>198</v>
      </c>
      <c r="F44" s="567" t="s">
        <v>162</v>
      </c>
      <c r="G44" s="479">
        <v>20400000000</v>
      </c>
      <c r="H44" s="480">
        <v>1589284902</v>
      </c>
      <c r="I44" s="480">
        <f>H44</f>
        <v>1589284902</v>
      </c>
      <c r="J44" s="473">
        <f>H44+'REKON-MEI'!J44</f>
        <v>9332421734</v>
      </c>
      <c r="K44" s="569">
        <f t="shared" si="17"/>
        <v>45.747165362745093</v>
      </c>
      <c r="L44" s="570"/>
      <c r="M44" s="576"/>
    </row>
    <row r="45" spans="5:15" ht="18.75" customHeight="1" x14ac:dyDescent="0.2">
      <c r="E45" s="566" t="s">
        <v>199</v>
      </c>
      <c r="F45" s="567" t="s">
        <v>85</v>
      </c>
      <c r="G45" s="480">
        <v>300000000</v>
      </c>
      <c r="H45" s="480">
        <f>H46+H47</f>
        <v>2450000</v>
      </c>
      <c r="I45" s="480">
        <f t="shared" ref="I45:J45" si="18">I46+I47</f>
        <v>2450000</v>
      </c>
      <c r="J45" s="480">
        <f t="shared" si="18"/>
        <v>23460000</v>
      </c>
      <c r="K45" s="569">
        <f t="shared" si="17"/>
        <v>7.82</v>
      </c>
      <c r="L45" s="570"/>
      <c r="M45" s="589"/>
    </row>
    <row r="46" spans="5:15" ht="18.75" customHeight="1" x14ac:dyDescent="0.2">
      <c r="E46" s="566"/>
      <c r="F46" s="588" t="s">
        <v>163</v>
      </c>
      <c r="G46" s="480"/>
      <c r="H46" s="478">
        <v>2450000</v>
      </c>
      <c r="I46" s="478">
        <f t="shared" si="11"/>
        <v>2450000</v>
      </c>
      <c r="J46" s="474">
        <f>H46+'REKON-MEI'!J46</f>
        <v>23460000</v>
      </c>
      <c r="K46" s="569"/>
      <c r="L46" s="570"/>
    </row>
    <row r="47" spans="5:15" ht="18.75" customHeight="1" x14ac:dyDescent="0.2">
      <c r="E47" s="566"/>
      <c r="F47" s="577" t="str">
        <f xml:space="preserve"> "Penerimaan Piutang " &amp;F45</f>
        <v>Penerimaan Piutang Pajak Parkir</v>
      </c>
      <c r="G47" s="480"/>
      <c r="H47" s="478">
        <v>0</v>
      </c>
      <c r="I47" s="478">
        <f t="shared" si="11"/>
        <v>0</v>
      </c>
      <c r="J47" s="474">
        <f>H47+'REKON-MEI'!J47</f>
        <v>0</v>
      </c>
      <c r="K47" s="569"/>
      <c r="L47" s="570"/>
    </row>
    <row r="48" spans="5:15" ht="18.75" customHeight="1" x14ac:dyDescent="0.2">
      <c r="E48" s="566" t="s">
        <v>202</v>
      </c>
      <c r="F48" s="567" t="s">
        <v>200</v>
      </c>
      <c r="G48" s="480">
        <v>80000000</v>
      </c>
      <c r="H48" s="480">
        <f>H49+H50</f>
        <v>59358810</v>
      </c>
      <c r="I48" s="480">
        <f t="shared" ref="I48:J48" si="19">I49+I50</f>
        <v>59358810</v>
      </c>
      <c r="J48" s="480">
        <f t="shared" si="19"/>
        <v>70186810</v>
      </c>
      <c r="K48" s="569">
        <f t="shared" si="17"/>
        <v>87.733512500000003</v>
      </c>
      <c r="L48" s="570"/>
    </row>
    <row r="49" spans="5:14" ht="18.75" customHeight="1" x14ac:dyDescent="0.2">
      <c r="E49" s="572"/>
      <c r="F49" s="577" t="s">
        <v>201</v>
      </c>
      <c r="G49" s="478"/>
      <c r="H49" s="481">
        <v>59358810</v>
      </c>
      <c r="I49" s="481">
        <f t="shared" si="11"/>
        <v>59358810</v>
      </c>
      <c r="J49" s="474">
        <f>H49+'REKON-MEI'!J49</f>
        <v>67669310</v>
      </c>
      <c r="K49" s="575"/>
      <c r="L49" s="570"/>
    </row>
    <row r="50" spans="5:14" ht="18.75" customHeight="1" x14ac:dyDescent="0.2">
      <c r="E50" s="572"/>
      <c r="F50" s="577" t="str">
        <f xml:space="preserve"> "Penerimaan Piutang " &amp;F48</f>
        <v>Penerimaan Piutang Pajak Air Tanah</v>
      </c>
      <c r="G50" s="481"/>
      <c r="H50" s="487">
        <v>0</v>
      </c>
      <c r="I50" s="481">
        <f t="shared" si="11"/>
        <v>0</v>
      </c>
      <c r="J50" s="474">
        <f>H50+'REKON-MEI'!J50</f>
        <v>2517500</v>
      </c>
      <c r="K50" s="578"/>
      <c r="L50" s="570"/>
    </row>
    <row r="51" spans="5:14" ht="18.75" customHeight="1" x14ac:dyDescent="0.2">
      <c r="E51" s="566" t="s">
        <v>203</v>
      </c>
      <c r="F51" s="567" t="s">
        <v>87</v>
      </c>
      <c r="G51" s="480">
        <v>500000000</v>
      </c>
      <c r="H51" s="480">
        <v>0</v>
      </c>
      <c r="I51" s="480">
        <v>0</v>
      </c>
      <c r="J51" s="474">
        <f>H51+'REKON-MEI'!J51</f>
        <v>0</v>
      </c>
      <c r="K51" s="569">
        <f>J51/G51*100</f>
        <v>0</v>
      </c>
      <c r="L51" s="570"/>
    </row>
    <row r="52" spans="5:14" ht="18.75" customHeight="1" x14ac:dyDescent="0.2">
      <c r="E52" s="566" t="s">
        <v>204</v>
      </c>
      <c r="F52" s="567" t="s">
        <v>226</v>
      </c>
      <c r="G52" s="480">
        <v>785886750</v>
      </c>
      <c r="H52" s="480">
        <f>H53+H54</f>
        <v>0</v>
      </c>
      <c r="I52" s="480">
        <f t="shared" ref="I52" si="20">I53+I54</f>
        <v>0</v>
      </c>
      <c r="J52" s="473">
        <f>J53+J54</f>
        <v>4385000</v>
      </c>
      <c r="K52" s="569">
        <f t="shared" ref="K52" si="21">J52/G52*100</f>
        <v>0.55796843501942228</v>
      </c>
      <c r="L52" s="570"/>
      <c r="N52" s="535" t="s">
        <v>284</v>
      </c>
    </row>
    <row r="53" spans="5:14" ht="18.75" customHeight="1" x14ac:dyDescent="0.2">
      <c r="E53" s="566"/>
      <c r="F53" s="590" t="s">
        <v>228</v>
      </c>
      <c r="G53" s="480"/>
      <c r="H53" s="478">
        <v>0</v>
      </c>
      <c r="I53" s="478">
        <f>H53</f>
        <v>0</v>
      </c>
      <c r="J53" s="474">
        <f>H53+'REKON-MEI'!J53</f>
        <v>4385000</v>
      </c>
      <c r="K53" s="569"/>
      <c r="L53" s="570"/>
    </row>
    <row r="54" spans="5:14" ht="18.75" customHeight="1" x14ac:dyDescent="0.2">
      <c r="E54" s="566"/>
      <c r="F54" s="590" t="s">
        <v>227</v>
      </c>
      <c r="G54" s="480"/>
      <c r="H54" s="488">
        <v>0</v>
      </c>
      <c r="I54" s="478">
        <f>H54</f>
        <v>0</v>
      </c>
      <c r="J54" s="474">
        <f>H54+'REKON-MEI'!J54</f>
        <v>0</v>
      </c>
      <c r="K54" s="569"/>
      <c r="L54" s="570"/>
    </row>
    <row r="55" spans="5:14" ht="27" customHeight="1" x14ac:dyDescent="0.2">
      <c r="E55" s="566" t="s">
        <v>206</v>
      </c>
      <c r="F55" s="591" t="s">
        <v>205</v>
      </c>
      <c r="G55" s="482">
        <f>G56+G57</f>
        <v>33451567633</v>
      </c>
      <c r="H55" s="482">
        <f>H56+H57</f>
        <v>760648322</v>
      </c>
      <c r="I55" s="482">
        <f t="shared" ref="I55:J55" si="22">I56+I57</f>
        <v>760648322</v>
      </c>
      <c r="J55" s="482">
        <f t="shared" si="22"/>
        <v>1314521150</v>
      </c>
      <c r="K55" s="592">
        <f>J55/G55*100</f>
        <v>3.9296249563599637</v>
      </c>
      <c r="L55" s="570"/>
      <c r="M55" s="546">
        <f>H55+H66+H67</f>
        <v>836756504</v>
      </c>
      <c r="N55" s="571">
        <f>J55+J64</f>
        <v>1541628705</v>
      </c>
    </row>
    <row r="56" spans="5:14" ht="27" customHeight="1" x14ac:dyDescent="0.2">
      <c r="E56" s="572"/>
      <c r="F56" s="581" t="s">
        <v>207</v>
      </c>
      <c r="G56" s="481">
        <v>15673511656</v>
      </c>
      <c r="H56" s="484">
        <v>531811050</v>
      </c>
      <c r="I56" s="484">
        <f>H56</f>
        <v>531811050</v>
      </c>
      <c r="J56" s="474">
        <f>H56+'REKON-MEI'!J56</f>
        <v>533643548</v>
      </c>
      <c r="K56" s="593">
        <f t="shared" ref="K56" si="23">J56/G56*100</f>
        <v>3.4047478300481258</v>
      </c>
      <c r="L56" s="570"/>
    </row>
    <row r="57" spans="5:14" ht="27" customHeight="1" x14ac:dyDescent="0.2">
      <c r="E57" s="572"/>
      <c r="F57" s="581" t="s">
        <v>208</v>
      </c>
      <c r="G57" s="481">
        <v>17778055977</v>
      </c>
      <c r="H57" s="485">
        <v>228837272</v>
      </c>
      <c r="I57" s="485">
        <f>H57</f>
        <v>228837272</v>
      </c>
      <c r="J57" s="474">
        <f>H57+'REKON-MEI'!J57</f>
        <v>780877602</v>
      </c>
      <c r="K57" s="578"/>
      <c r="L57" s="596"/>
      <c r="M57" s="546"/>
    </row>
    <row r="58" spans="5:14" ht="26.25" customHeight="1" x14ac:dyDescent="0.2">
      <c r="E58" s="566" t="s">
        <v>209</v>
      </c>
      <c r="F58" s="599" t="s">
        <v>115</v>
      </c>
      <c r="G58" s="480">
        <v>11843815804</v>
      </c>
      <c r="H58" s="480">
        <v>386821000</v>
      </c>
      <c r="I58" s="480">
        <f>H58</f>
        <v>386821000</v>
      </c>
      <c r="J58" s="473">
        <f>H58+'REKON-MEI'!J58</f>
        <v>2524709550</v>
      </c>
      <c r="K58" s="601">
        <f>J58/G58*100</f>
        <v>21.316690429678349</v>
      </c>
      <c r="L58" s="570"/>
      <c r="M58" s="546"/>
    </row>
    <row r="59" spans="5:14" ht="10.5" customHeight="1" x14ac:dyDescent="0.2">
      <c r="E59" s="572"/>
      <c r="F59" s="580"/>
      <c r="G59" s="478"/>
      <c r="H59" s="478"/>
      <c r="I59" s="478"/>
      <c r="J59" s="478"/>
      <c r="K59" s="575"/>
      <c r="L59" s="570"/>
    </row>
    <row r="60" spans="5:14" ht="18.75" customHeight="1" x14ac:dyDescent="0.2">
      <c r="E60" s="602" t="str">
        <f>E10</f>
        <v>4.1.02</v>
      </c>
      <c r="F60" s="603" t="str">
        <f>F10</f>
        <v>HASIL RETRIBUSI DAERAH</v>
      </c>
      <c r="G60" s="556">
        <f>G61</f>
        <v>538484000</v>
      </c>
      <c r="H60" s="556">
        <f>H61</f>
        <v>8991000</v>
      </c>
      <c r="I60" s="556">
        <f t="shared" ref="I60:J62" si="24">I61</f>
        <v>8991000</v>
      </c>
      <c r="J60" s="556">
        <f t="shared" si="24"/>
        <v>8991000</v>
      </c>
      <c r="K60" s="564">
        <f>J60/G60*100</f>
        <v>1.6696874930360046</v>
      </c>
      <c r="L60" s="565"/>
    </row>
    <row r="61" spans="5:14" s="606" customFormat="1" ht="18.75" customHeight="1" x14ac:dyDescent="0.2">
      <c r="E61" s="572" t="s">
        <v>210</v>
      </c>
      <c r="F61" s="604" t="s">
        <v>93</v>
      </c>
      <c r="G61" s="478">
        <f>G62+G63</f>
        <v>538484000</v>
      </c>
      <c r="H61" s="481">
        <f>H62</f>
        <v>8991000</v>
      </c>
      <c r="I61" s="481">
        <f t="shared" si="24"/>
        <v>8991000</v>
      </c>
      <c r="J61" s="481">
        <f t="shared" si="24"/>
        <v>8991000</v>
      </c>
      <c r="K61" s="578">
        <f>J61/G61*100</f>
        <v>1.6696874930360046</v>
      </c>
      <c r="L61" s="605"/>
    </row>
    <row r="62" spans="5:14" ht="18.75" customHeight="1" x14ac:dyDescent="0.2">
      <c r="E62" s="572" t="s">
        <v>211</v>
      </c>
      <c r="F62" s="580" t="s">
        <v>212</v>
      </c>
      <c r="G62" s="481">
        <v>538484000</v>
      </c>
      <c r="H62" s="478">
        <f>H63</f>
        <v>8991000</v>
      </c>
      <c r="I62" s="478">
        <f t="shared" si="24"/>
        <v>8991000</v>
      </c>
      <c r="J62" s="474">
        <f>J63</f>
        <v>8991000</v>
      </c>
      <c r="K62" s="575">
        <f>J62/G62*100</f>
        <v>1.6696874930360046</v>
      </c>
      <c r="L62" s="570"/>
    </row>
    <row r="63" spans="5:14" ht="21" customHeight="1" x14ac:dyDescent="0.2">
      <c r="E63" s="572"/>
      <c r="F63" s="581" t="s">
        <v>213</v>
      </c>
      <c r="G63" s="478"/>
      <c r="H63" s="481">
        <v>8991000</v>
      </c>
      <c r="I63" s="481">
        <f t="shared" ref="I63" si="25">H63</f>
        <v>8991000</v>
      </c>
      <c r="J63" s="474">
        <f>H63+'REKON-MEI'!J63</f>
        <v>8991000</v>
      </c>
      <c r="K63" s="575"/>
      <c r="L63" s="570"/>
    </row>
    <row r="64" spans="5:14" ht="21" customHeight="1" x14ac:dyDescent="0.2">
      <c r="E64" s="602" t="s">
        <v>214</v>
      </c>
      <c r="F64" s="603" t="str">
        <f>F11</f>
        <v>LAIN-LAIN PAD YANG SAH</v>
      </c>
      <c r="G64" s="556">
        <f>G65</f>
        <v>300000000</v>
      </c>
      <c r="H64" s="556">
        <f>H65</f>
        <v>76108182</v>
      </c>
      <c r="I64" s="556">
        <f t="shared" ref="I64:J64" si="26">I65</f>
        <v>76108182</v>
      </c>
      <c r="J64" s="556">
        <f t="shared" si="26"/>
        <v>227107555</v>
      </c>
      <c r="K64" s="564">
        <f>J64/G64*100</f>
        <v>75.70251833333333</v>
      </c>
      <c r="L64" s="565"/>
    </row>
    <row r="65" spans="5:14" ht="24" customHeight="1" x14ac:dyDescent="0.2">
      <c r="E65" s="572" t="s">
        <v>216</v>
      </c>
      <c r="F65" s="604" t="s">
        <v>217</v>
      </c>
      <c r="G65" s="478">
        <v>300000000</v>
      </c>
      <c r="H65" s="478">
        <f>H66+H67+H68</f>
        <v>76108182</v>
      </c>
      <c r="I65" s="478">
        <f>I66+I67+I68</f>
        <v>76108182</v>
      </c>
      <c r="J65" s="478">
        <f t="shared" ref="J65" si="27">J66+J67+J68</f>
        <v>227107555</v>
      </c>
      <c r="K65" s="575">
        <f>J65/G65*100</f>
        <v>75.70251833333333</v>
      </c>
      <c r="L65" s="570"/>
      <c r="M65" s="589">
        <f>SUM(M66:M67)</f>
        <v>76108182</v>
      </c>
    </row>
    <row r="66" spans="5:14" ht="24" customHeight="1" x14ac:dyDescent="0.25">
      <c r="E66" s="572" t="s">
        <v>215</v>
      </c>
      <c r="F66" s="581" t="s">
        <v>218</v>
      </c>
      <c r="G66" s="478"/>
      <c r="H66" s="478">
        <v>74681117</v>
      </c>
      <c r="I66" s="478">
        <f>H66</f>
        <v>74681117</v>
      </c>
      <c r="J66" s="474">
        <f>H66+'REKON-MEI'!J66</f>
        <v>225678579</v>
      </c>
      <c r="K66" s="575"/>
      <c r="L66" s="570"/>
      <c r="M66" s="423">
        <v>74681117</v>
      </c>
      <c r="N66" s="424"/>
    </row>
    <row r="67" spans="5:14" ht="24" customHeight="1" x14ac:dyDescent="0.25">
      <c r="E67" s="572"/>
      <c r="F67" s="581" t="s">
        <v>281</v>
      </c>
      <c r="G67" s="478"/>
      <c r="H67" s="478">
        <v>1427065</v>
      </c>
      <c r="I67" s="478">
        <f>H67</f>
        <v>1427065</v>
      </c>
      <c r="J67" s="474">
        <f>H67+'REKON-MEI'!J67</f>
        <v>1428976</v>
      </c>
      <c r="K67" s="575"/>
      <c r="L67" s="570"/>
      <c r="M67" s="423">
        <v>1427065</v>
      </c>
      <c r="N67" s="424"/>
    </row>
    <row r="68" spans="5:14" ht="24" customHeight="1" x14ac:dyDescent="0.25">
      <c r="E68" s="572"/>
      <c r="F68" s="581" t="s">
        <v>229</v>
      </c>
      <c r="G68" s="478"/>
      <c r="H68" s="478">
        <v>0</v>
      </c>
      <c r="I68" s="478">
        <f>H68</f>
        <v>0</v>
      </c>
      <c r="J68" s="474">
        <f>H68+'REKON-MEI'!J68</f>
        <v>0</v>
      </c>
      <c r="K68" s="575"/>
      <c r="L68" s="673"/>
      <c r="M68" s="670"/>
      <c r="N68" s="424"/>
    </row>
    <row r="69" spans="5:14" ht="10.5" customHeight="1" thickBot="1" x14ac:dyDescent="0.3">
      <c r="E69" s="607"/>
      <c r="F69" s="573"/>
      <c r="G69" s="608"/>
      <c r="H69" s="608"/>
      <c r="I69" s="608"/>
      <c r="J69" s="608"/>
      <c r="K69" s="575"/>
      <c r="L69" s="675"/>
      <c r="M69" s="424"/>
      <c r="N69" s="424"/>
    </row>
    <row r="70" spans="5:14" ht="10.5" customHeight="1" x14ac:dyDescent="0.25">
      <c r="E70" s="609"/>
      <c r="F70" s="610"/>
      <c r="G70" s="611"/>
      <c r="H70" s="611"/>
      <c r="I70" s="611"/>
      <c r="J70" s="611"/>
      <c r="K70" s="612"/>
      <c r="L70" s="674"/>
      <c r="M70" s="423"/>
      <c r="N70" s="424"/>
    </row>
    <row r="71" spans="5:14" ht="10.5" customHeight="1" x14ac:dyDescent="0.2">
      <c r="E71" s="613"/>
      <c r="F71" s="614"/>
      <c r="G71" s="615"/>
      <c r="H71" s="615"/>
      <c r="I71" s="615"/>
      <c r="J71" s="615"/>
      <c r="K71" s="616"/>
      <c r="L71" s="616"/>
    </row>
    <row r="72" spans="5:14" ht="19.5" customHeight="1" x14ac:dyDescent="0.2">
      <c r="H72" s="571"/>
      <c r="J72" s="854" t="s">
        <v>314</v>
      </c>
      <c r="K72" s="854"/>
      <c r="L72" s="854"/>
    </row>
    <row r="73" spans="5:14" ht="12.75" customHeight="1" x14ac:dyDescent="0.2">
      <c r="E73" s="854" t="s">
        <v>120</v>
      </c>
      <c r="F73" s="854"/>
      <c r="G73" s="854" t="s">
        <v>165</v>
      </c>
      <c r="H73" s="854"/>
      <c r="I73" s="854"/>
      <c r="J73" s="855" t="s">
        <v>119</v>
      </c>
      <c r="K73" s="855"/>
      <c r="L73" s="855"/>
      <c r="M73" s="851"/>
      <c r="N73" s="851"/>
    </row>
    <row r="75" spans="5:14" ht="28.5" customHeight="1" x14ac:dyDescent="0.2"/>
    <row r="76" spans="5:14" x14ac:dyDescent="0.2">
      <c r="E76" s="852" t="str">
        <f>[1]DESEMBER!$E$73:$F$73</f>
        <v>ERNIATI,S.E,M.Si</v>
      </c>
      <c r="F76" s="852"/>
      <c r="G76" s="852" t="s">
        <v>166</v>
      </c>
      <c r="H76" s="852"/>
      <c r="I76" s="852"/>
      <c r="J76" s="852" t="s">
        <v>154</v>
      </c>
      <c r="K76" s="852"/>
      <c r="L76" s="852"/>
      <c r="M76" s="617"/>
      <c r="N76" s="618"/>
    </row>
    <row r="77" spans="5:14" x14ac:dyDescent="0.2">
      <c r="E77" s="846" t="s">
        <v>121</v>
      </c>
      <c r="F77" s="846"/>
      <c r="G77" s="846" t="s">
        <v>167</v>
      </c>
      <c r="H77" s="846"/>
      <c r="I77" s="846"/>
      <c r="J77" s="846" t="s">
        <v>155</v>
      </c>
      <c r="K77" s="846"/>
      <c r="L77" s="846"/>
      <c r="M77" s="847"/>
      <c r="N77" s="847"/>
    </row>
    <row r="78" spans="5:14" x14ac:dyDescent="0.2">
      <c r="F78" s="618"/>
      <c r="J78" s="846"/>
      <c r="K78" s="846"/>
      <c r="L78" s="846"/>
      <c r="M78" s="847"/>
      <c r="N78" s="847"/>
    </row>
    <row r="79" spans="5:14" x14ac:dyDescent="0.2">
      <c r="F79" s="618"/>
      <c r="J79" s="598"/>
      <c r="K79" s="598"/>
      <c r="L79" s="598"/>
      <c r="M79" s="619"/>
      <c r="N79" s="619"/>
    </row>
    <row r="80" spans="5:14" x14ac:dyDescent="0.2">
      <c r="F80" s="598"/>
      <c r="G80" s="846"/>
      <c r="H80" s="846"/>
      <c r="I80" s="846"/>
      <c r="J80" s="846"/>
      <c r="K80" s="846"/>
      <c r="M80" s="846"/>
      <c r="N80" s="846"/>
    </row>
    <row r="81" spans="5:14" x14ac:dyDescent="0.2">
      <c r="F81" s="620" t="s">
        <v>122</v>
      </c>
      <c r="G81" s="621" t="s">
        <v>123</v>
      </c>
      <c r="H81" s="598"/>
      <c r="I81" s="598"/>
      <c r="J81" s="598"/>
      <c r="K81" s="598"/>
      <c r="M81" s="598"/>
      <c r="N81" s="598"/>
    </row>
    <row r="82" spans="5:14" x14ac:dyDescent="0.2">
      <c r="G82" s="598"/>
      <c r="H82" s="598"/>
      <c r="I82" s="598"/>
      <c r="J82" s="598"/>
      <c r="K82" s="598"/>
      <c r="M82" s="598"/>
      <c r="N82" s="598"/>
    </row>
    <row r="83" spans="5:14" x14ac:dyDescent="0.2">
      <c r="F83" s="622" t="s">
        <v>152</v>
      </c>
      <c r="G83" s="619" t="s">
        <v>124</v>
      </c>
      <c r="H83" s="598"/>
      <c r="I83" s="598"/>
      <c r="J83" s="598"/>
      <c r="K83" s="598"/>
      <c r="M83" s="598"/>
      <c r="N83" s="598"/>
    </row>
    <row r="84" spans="5:14" x14ac:dyDescent="0.2">
      <c r="F84" s="622"/>
      <c r="G84" s="618"/>
      <c r="H84" s="598"/>
      <c r="I84" s="598"/>
      <c r="J84" s="598"/>
      <c r="K84" s="598"/>
      <c r="M84" s="598"/>
      <c r="N84" s="598"/>
    </row>
    <row r="85" spans="5:14" x14ac:dyDescent="0.2">
      <c r="F85" s="622" t="s">
        <v>153</v>
      </c>
      <c r="G85" s="619" t="s">
        <v>124</v>
      </c>
      <c r="H85" s="598"/>
      <c r="I85" s="598"/>
      <c r="J85" s="598"/>
      <c r="K85" s="598"/>
      <c r="M85" s="598"/>
      <c r="N85" s="598"/>
    </row>
    <row r="86" spans="5:14" x14ac:dyDescent="0.2">
      <c r="G86" s="619"/>
      <c r="H86" s="598"/>
      <c r="I86" s="598"/>
      <c r="J86" s="598"/>
      <c r="K86" s="598"/>
      <c r="M86" s="598"/>
      <c r="N86" s="598"/>
    </row>
    <row r="87" spans="5:14" x14ac:dyDescent="0.2">
      <c r="H87" s="598"/>
      <c r="I87" s="598"/>
      <c r="J87" s="598"/>
      <c r="K87" s="598"/>
      <c r="M87" s="598"/>
      <c r="N87" s="598"/>
    </row>
    <row r="88" spans="5:14" x14ac:dyDescent="0.2">
      <c r="G88" s="619"/>
    </row>
    <row r="89" spans="5:14" x14ac:dyDescent="0.2">
      <c r="I89" s="535" t="s">
        <v>145</v>
      </c>
    </row>
    <row r="92" spans="5:14" x14ac:dyDescent="0.2">
      <c r="E92" s="848"/>
      <c r="F92" s="848"/>
      <c r="G92" s="848"/>
      <c r="H92" s="848"/>
      <c r="I92" s="848"/>
      <c r="J92" s="848"/>
      <c r="K92" s="848"/>
      <c r="L92" s="848"/>
    </row>
    <row r="93" spans="5:14" x14ac:dyDescent="0.2">
      <c r="E93" s="848"/>
      <c r="F93" s="848"/>
      <c r="G93" s="848"/>
      <c r="H93" s="848"/>
      <c r="I93" s="848"/>
      <c r="J93" s="848"/>
      <c r="K93" s="848"/>
      <c r="L93" s="848"/>
    </row>
    <row r="94" spans="5:14" x14ac:dyDescent="0.2">
      <c r="E94" s="848"/>
      <c r="F94" s="848"/>
      <c r="G94" s="848"/>
      <c r="H94" s="848"/>
      <c r="I94" s="848"/>
      <c r="J94" s="848"/>
      <c r="K94" s="848"/>
      <c r="L94" s="848"/>
    </row>
    <row r="95" spans="5:14" x14ac:dyDescent="0.2">
      <c r="E95" s="623"/>
      <c r="F95" s="623"/>
      <c r="G95" s="623"/>
      <c r="H95" s="623"/>
      <c r="I95" s="623"/>
      <c r="J95" s="623"/>
      <c r="K95" s="623"/>
      <c r="L95" s="623"/>
      <c r="M95" s="623"/>
    </row>
    <row r="96" spans="5:14" x14ac:dyDescent="0.2">
      <c r="E96" s="624"/>
      <c r="F96" s="625"/>
      <c r="G96" s="625"/>
      <c r="H96" s="625"/>
      <c r="I96" s="625"/>
      <c r="J96" s="625"/>
      <c r="K96" s="625"/>
      <c r="L96" s="625"/>
      <c r="M96" s="623"/>
    </row>
    <row r="97" spans="5:13" ht="17.25" customHeight="1" x14ac:dyDescent="0.2">
      <c r="E97" s="626"/>
      <c r="F97" s="627"/>
      <c r="G97" s="628"/>
      <c r="H97" s="628"/>
      <c r="I97" s="628"/>
      <c r="J97" s="628"/>
      <c r="K97" s="629"/>
      <c r="L97" s="629"/>
      <c r="M97" s="623"/>
    </row>
    <row r="98" spans="5:13" ht="17.25" customHeight="1" x14ac:dyDescent="0.2">
      <c r="E98" s="630"/>
      <c r="F98" s="631"/>
      <c r="G98" s="632"/>
      <c r="H98" s="632"/>
      <c r="I98" s="632"/>
      <c r="J98" s="632"/>
      <c r="K98" s="633"/>
      <c r="L98" s="633"/>
      <c r="M98" s="623"/>
    </row>
    <row r="99" spans="5:13" ht="22.5" customHeight="1" x14ac:dyDescent="0.2">
      <c r="E99" s="630"/>
      <c r="F99" s="631"/>
      <c r="G99" s="632"/>
      <c r="H99" s="632"/>
      <c r="I99" s="632"/>
      <c r="J99" s="632"/>
      <c r="K99" s="633"/>
      <c r="L99" s="633"/>
      <c r="M99" s="623"/>
    </row>
    <row r="100" spans="5:13" ht="22.5" customHeight="1" x14ac:dyDescent="0.2">
      <c r="E100" s="630"/>
      <c r="F100" s="631"/>
      <c r="G100" s="632"/>
      <c r="H100" s="632"/>
      <c r="I100" s="632"/>
      <c r="J100" s="632"/>
      <c r="K100" s="633"/>
      <c r="L100" s="633"/>
      <c r="M100" s="623"/>
    </row>
    <row r="101" spans="5:13" ht="14.25" customHeight="1" x14ac:dyDescent="0.2">
      <c r="E101" s="634"/>
      <c r="F101" s="635"/>
      <c r="G101" s="636"/>
      <c r="H101" s="636"/>
      <c r="I101" s="636"/>
      <c r="J101" s="636"/>
      <c r="K101" s="637"/>
      <c r="L101" s="637"/>
      <c r="M101" s="623"/>
    </row>
    <row r="102" spans="5:13" ht="16.5" customHeight="1" x14ac:dyDescent="0.2">
      <c r="E102" s="634"/>
      <c r="F102" s="635"/>
      <c r="G102" s="636"/>
      <c r="H102" s="636"/>
      <c r="I102" s="636"/>
      <c r="J102" s="636"/>
      <c r="K102" s="637"/>
      <c r="L102" s="637"/>
      <c r="M102" s="623"/>
    </row>
    <row r="103" spans="5:13" ht="16.5" customHeight="1" x14ac:dyDescent="0.2">
      <c r="E103" s="634"/>
      <c r="F103" s="638"/>
      <c r="G103" s="639"/>
      <c r="H103" s="639"/>
      <c r="I103" s="639"/>
      <c r="J103" s="639"/>
      <c r="K103" s="640"/>
      <c r="L103" s="640"/>
      <c r="M103" s="623"/>
    </row>
    <row r="104" spans="5:13" ht="23.25" customHeight="1" x14ac:dyDescent="0.2">
      <c r="E104" s="634"/>
      <c r="F104" s="641"/>
      <c r="G104" s="639"/>
      <c r="H104" s="639"/>
      <c r="I104" s="639"/>
      <c r="J104" s="639"/>
      <c r="K104" s="640"/>
      <c r="L104" s="640"/>
      <c r="M104" s="623"/>
    </row>
    <row r="105" spans="5:13" ht="19.5" customHeight="1" x14ac:dyDescent="0.2">
      <c r="E105" s="634"/>
      <c r="F105" s="638"/>
      <c r="G105" s="639"/>
      <c r="H105" s="639"/>
      <c r="I105" s="639"/>
      <c r="J105" s="639"/>
      <c r="K105" s="640"/>
      <c r="L105" s="640"/>
      <c r="M105" s="623"/>
    </row>
    <row r="106" spans="5:13" ht="18.75" customHeight="1" x14ac:dyDescent="0.2">
      <c r="E106" s="634"/>
      <c r="F106" s="638"/>
      <c r="G106" s="639"/>
      <c r="H106" s="639"/>
      <c r="I106" s="639"/>
      <c r="J106" s="639"/>
      <c r="K106" s="640"/>
      <c r="L106" s="640"/>
      <c r="M106" s="623"/>
    </row>
    <row r="107" spans="5:13" ht="19.5" customHeight="1" x14ac:dyDescent="0.2">
      <c r="E107" s="634"/>
      <c r="F107" s="638"/>
      <c r="G107" s="639"/>
      <c r="H107" s="639"/>
      <c r="I107" s="639"/>
      <c r="J107" s="639"/>
      <c r="K107" s="640"/>
      <c r="L107" s="640"/>
      <c r="M107" s="623"/>
    </row>
    <row r="108" spans="5:13" ht="19.5" customHeight="1" x14ac:dyDescent="0.2">
      <c r="E108" s="634"/>
      <c r="F108" s="638"/>
      <c r="G108" s="639"/>
      <c r="H108" s="639"/>
      <c r="I108" s="639"/>
      <c r="J108" s="639"/>
      <c r="K108" s="640"/>
      <c r="L108" s="640"/>
      <c r="M108" s="623"/>
    </row>
    <row r="109" spans="5:13" ht="19.5" customHeight="1" x14ac:dyDescent="0.2">
      <c r="E109" s="634"/>
      <c r="F109" s="638"/>
      <c r="G109" s="639"/>
      <c r="H109" s="639"/>
      <c r="I109" s="639"/>
      <c r="J109" s="639"/>
      <c r="K109" s="640"/>
      <c r="L109" s="640"/>
      <c r="M109" s="623"/>
    </row>
    <row r="110" spans="5:13" ht="19.5" customHeight="1" x14ac:dyDescent="0.2">
      <c r="E110" s="634"/>
      <c r="F110" s="638"/>
      <c r="G110" s="639"/>
      <c r="H110" s="639"/>
      <c r="I110" s="639"/>
      <c r="J110" s="639"/>
      <c r="K110" s="640"/>
      <c r="L110" s="640"/>
      <c r="M110" s="623"/>
    </row>
    <row r="111" spans="5:13" ht="19.5" customHeight="1" x14ac:dyDescent="0.2">
      <c r="E111" s="634"/>
      <c r="F111" s="638"/>
      <c r="G111" s="639"/>
      <c r="H111" s="639"/>
      <c r="I111" s="639"/>
      <c r="J111" s="639"/>
      <c r="K111" s="640"/>
      <c r="L111" s="640"/>
      <c r="M111" s="623"/>
    </row>
    <row r="112" spans="5:13" ht="19.5" customHeight="1" x14ac:dyDescent="0.2">
      <c r="E112" s="634"/>
      <c r="F112" s="638"/>
      <c r="G112" s="639"/>
      <c r="H112" s="639"/>
      <c r="I112" s="639"/>
      <c r="J112" s="639"/>
      <c r="K112" s="640"/>
      <c r="L112" s="640"/>
      <c r="M112" s="623"/>
    </row>
    <row r="113" spans="5:13" ht="19.5" customHeight="1" x14ac:dyDescent="0.2">
      <c r="E113" s="634"/>
      <c r="F113" s="638"/>
      <c r="G113" s="639"/>
      <c r="H113" s="639"/>
      <c r="I113" s="639"/>
      <c r="J113" s="639"/>
      <c r="K113" s="640"/>
      <c r="L113" s="640"/>
      <c r="M113" s="623"/>
    </row>
    <row r="114" spans="5:13" ht="19.5" customHeight="1" x14ac:dyDescent="0.2">
      <c r="E114" s="634"/>
      <c r="F114" s="642"/>
      <c r="G114" s="639"/>
      <c r="H114" s="639"/>
      <c r="I114" s="639"/>
      <c r="J114" s="639"/>
      <c r="K114" s="640"/>
      <c r="L114" s="640"/>
      <c r="M114" s="623"/>
    </row>
    <row r="115" spans="5:13" ht="16.5" customHeight="1" x14ac:dyDescent="0.2">
      <c r="E115" s="634"/>
      <c r="F115" s="642"/>
      <c r="G115" s="639"/>
      <c r="H115" s="639"/>
      <c r="I115" s="639"/>
      <c r="J115" s="639"/>
      <c r="K115" s="640"/>
      <c r="L115" s="640"/>
      <c r="M115" s="623"/>
    </row>
    <row r="116" spans="5:13" ht="15" customHeight="1" x14ac:dyDescent="0.2">
      <c r="E116" s="634"/>
      <c r="F116" s="638"/>
      <c r="G116" s="639"/>
      <c r="H116" s="639"/>
      <c r="I116" s="639"/>
      <c r="J116" s="639"/>
      <c r="K116" s="640"/>
      <c r="L116" s="640"/>
      <c r="M116" s="623"/>
    </row>
    <row r="117" spans="5:13" ht="19.5" customHeight="1" x14ac:dyDescent="0.2">
      <c r="E117" s="634"/>
      <c r="F117" s="638"/>
      <c r="G117" s="639"/>
      <c r="H117" s="639"/>
      <c r="I117" s="639"/>
      <c r="J117" s="639"/>
      <c r="K117" s="640"/>
      <c r="L117" s="640"/>
      <c r="M117" s="623"/>
    </row>
    <row r="118" spans="5:13" ht="19.5" customHeight="1" x14ac:dyDescent="0.2">
      <c r="E118" s="634"/>
      <c r="F118" s="638"/>
      <c r="G118" s="639"/>
      <c r="H118" s="639"/>
      <c r="I118" s="639"/>
      <c r="J118" s="639"/>
      <c r="K118" s="640"/>
      <c r="L118" s="640"/>
      <c r="M118" s="623"/>
    </row>
    <row r="119" spans="5:13" ht="19.5" customHeight="1" x14ac:dyDescent="0.2">
      <c r="E119" s="634"/>
      <c r="F119" s="638"/>
      <c r="G119" s="639"/>
      <c r="H119" s="639"/>
      <c r="I119" s="639"/>
      <c r="J119" s="639"/>
      <c r="K119" s="640"/>
      <c r="L119" s="640"/>
      <c r="M119" s="623"/>
    </row>
    <row r="120" spans="5:13" ht="19.5" customHeight="1" x14ac:dyDescent="0.2">
      <c r="E120" s="634"/>
      <c r="F120" s="638"/>
      <c r="G120" s="639"/>
      <c r="H120" s="639"/>
      <c r="I120" s="639"/>
      <c r="J120" s="639"/>
      <c r="K120" s="640"/>
      <c r="L120" s="640"/>
      <c r="M120" s="623"/>
    </row>
    <row r="121" spans="5:13" ht="26.25" customHeight="1" x14ac:dyDescent="0.2">
      <c r="E121" s="634"/>
      <c r="F121" s="641"/>
      <c r="G121" s="639"/>
      <c r="H121" s="639"/>
      <c r="I121" s="639"/>
      <c r="J121" s="639"/>
      <c r="K121" s="640"/>
      <c r="L121" s="640"/>
      <c r="M121" s="623"/>
    </row>
    <row r="122" spans="5:13" ht="26.25" customHeight="1" x14ac:dyDescent="0.2">
      <c r="E122" s="634"/>
      <c r="F122" s="641"/>
      <c r="G122" s="639"/>
      <c r="H122" s="639"/>
      <c r="I122" s="639"/>
      <c r="J122" s="639"/>
      <c r="K122" s="640"/>
      <c r="L122" s="640"/>
      <c r="M122" s="623"/>
    </row>
    <row r="123" spans="5:13" ht="27" customHeight="1" x14ac:dyDescent="0.2">
      <c r="E123" s="634"/>
      <c r="F123" s="635"/>
      <c r="G123" s="636"/>
      <c r="H123" s="636"/>
      <c r="I123" s="636"/>
      <c r="J123" s="636"/>
      <c r="K123" s="637"/>
      <c r="L123" s="637"/>
      <c r="M123" s="623"/>
    </row>
    <row r="124" spans="5:13" ht="19.5" customHeight="1" x14ac:dyDescent="0.2">
      <c r="E124" s="643"/>
      <c r="F124" s="644"/>
      <c r="G124" s="645"/>
      <c r="H124" s="645"/>
      <c r="I124" s="645"/>
      <c r="J124" s="645"/>
      <c r="K124" s="646"/>
      <c r="L124" s="646"/>
      <c r="M124" s="623"/>
    </row>
    <row r="125" spans="5:13" ht="19.5" customHeight="1" x14ac:dyDescent="0.2">
      <c r="E125" s="634"/>
      <c r="F125" s="642"/>
      <c r="G125" s="639"/>
      <c r="H125" s="639"/>
      <c r="I125" s="639"/>
      <c r="J125" s="639"/>
      <c r="K125" s="640"/>
      <c r="L125" s="640"/>
      <c r="M125" s="623"/>
    </row>
    <row r="126" spans="5:13" ht="19.5" customHeight="1" x14ac:dyDescent="0.2">
      <c r="E126" s="634"/>
      <c r="F126" s="642"/>
      <c r="G126" s="639"/>
      <c r="H126" s="639"/>
      <c r="I126" s="639"/>
      <c r="J126" s="639"/>
      <c r="K126" s="640"/>
      <c r="L126" s="640"/>
      <c r="M126" s="623"/>
    </row>
    <row r="127" spans="5:13" ht="19.5" customHeight="1" x14ac:dyDescent="0.2">
      <c r="E127" s="634"/>
      <c r="F127" s="642"/>
      <c r="G127" s="639"/>
      <c r="H127" s="639"/>
      <c r="I127" s="639"/>
      <c r="J127" s="639"/>
      <c r="K127" s="640"/>
      <c r="L127" s="640"/>
      <c r="M127" s="623"/>
    </row>
    <row r="128" spans="5:13" ht="19.5" customHeight="1" x14ac:dyDescent="0.2">
      <c r="E128" s="634"/>
      <c r="F128" s="642"/>
      <c r="G128" s="639"/>
      <c r="H128" s="639"/>
      <c r="I128" s="639"/>
      <c r="J128" s="639"/>
      <c r="K128" s="640"/>
      <c r="L128" s="640"/>
      <c r="M128" s="623"/>
    </row>
    <row r="129" spans="5:13" ht="19.5" customHeight="1" x14ac:dyDescent="0.2">
      <c r="E129" s="634"/>
      <c r="F129" s="642"/>
      <c r="G129" s="639"/>
      <c r="H129" s="639"/>
      <c r="I129" s="639"/>
      <c r="J129" s="639"/>
      <c r="K129" s="640"/>
      <c r="L129" s="640"/>
      <c r="M129" s="623"/>
    </row>
    <row r="130" spans="5:13" ht="19.5" customHeight="1" x14ac:dyDescent="0.2">
      <c r="E130" s="634"/>
      <c r="F130" s="642"/>
      <c r="G130" s="639"/>
      <c r="H130" s="639"/>
      <c r="I130" s="639"/>
      <c r="J130" s="639"/>
      <c r="K130" s="640"/>
      <c r="L130" s="640"/>
      <c r="M130" s="623"/>
    </row>
    <row r="131" spans="5:13" ht="19.5" customHeight="1" x14ac:dyDescent="0.2">
      <c r="E131" s="643"/>
      <c r="F131" s="644"/>
      <c r="G131" s="645"/>
      <c r="H131" s="645"/>
      <c r="I131" s="645"/>
      <c r="J131" s="645"/>
      <c r="K131" s="646"/>
      <c r="L131" s="646"/>
      <c r="M131" s="623"/>
    </row>
    <row r="132" spans="5:13" ht="19.5" customHeight="1" x14ac:dyDescent="0.2">
      <c r="E132" s="634"/>
      <c r="F132" s="642"/>
      <c r="G132" s="639"/>
      <c r="H132" s="639"/>
      <c r="I132" s="639"/>
      <c r="J132" s="639"/>
      <c r="K132" s="640"/>
      <c r="L132" s="640"/>
      <c r="M132" s="623"/>
    </row>
    <row r="133" spans="5:13" ht="19.5" customHeight="1" x14ac:dyDescent="0.2">
      <c r="E133" s="634"/>
      <c r="F133" s="635"/>
      <c r="G133" s="636"/>
      <c r="H133" s="636"/>
      <c r="I133" s="636"/>
      <c r="J133" s="636"/>
      <c r="K133" s="637"/>
      <c r="L133" s="637"/>
      <c r="M133" s="623"/>
    </row>
    <row r="134" spans="5:13" ht="19.5" customHeight="1" x14ac:dyDescent="0.2">
      <c r="E134" s="634"/>
      <c r="F134" s="638"/>
      <c r="G134" s="639"/>
      <c r="H134" s="647"/>
      <c r="I134" s="647"/>
      <c r="J134" s="647"/>
      <c r="K134" s="640"/>
      <c r="L134" s="640"/>
      <c r="M134" s="623"/>
    </row>
    <row r="135" spans="5:13" ht="19.5" customHeight="1" x14ac:dyDescent="0.2">
      <c r="E135" s="634"/>
      <c r="F135" s="638"/>
      <c r="G135" s="639"/>
      <c r="H135" s="648"/>
      <c r="I135" s="648"/>
      <c r="J135" s="648"/>
      <c r="K135" s="640"/>
      <c r="L135" s="640"/>
      <c r="M135" s="623"/>
    </row>
    <row r="136" spans="5:13" ht="18.75" customHeight="1" x14ac:dyDescent="0.2">
      <c r="E136" s="634"/>
      <c r="F136" s="638"/>
      <c r="G136" s="639"/>
      <c r="H136" s="639"/>
      <c r="I136" s="639"/>
      <c r="J136" s="639"/>
      <c r="K136" s="640"/>
      <c r="L136" s="640"/>
      <c r="M136" s="623"/>
    </row>
    <row r="137" spans="5:13" x14ac:dyDescent="0.2">
      <c r="E137" s="623"/>
      <c r="F137" s="623"/>
      <c r="G137" s="623"/>
      <c r="H137" s="623"/>
      <c r="I137" s="623"/>
      <c r="J137" s="623"/>
      <c r="K137" s="623"/>
      <c r="L137" s="623"/>
      <c r="M137" s="623"/>
    </row>
    <row r="138" spans="5:13" ht="12.75" customHeight="1" x14ac:dyDescent="0.2">
      <c r="E138" s="623"/>
      <c r="F138" s="623"/>
      <c r="G138" s="623"/>
      <c r="H138" s="623"/>
      <c r="I138" s="623"/>
      <c r="J138" s="849"/>
      <c r="K138" s="849"/>
      <c r="L138" s="849"/>
      <c r="M138" s="623"/>
    </row>
    <row r="139" spans="5:13" ht="12.75" customHeight="1" x14ac:dyDescent="0.2">
      <c r="E139" s="623"/>
      <c r="F139" s="649"/>
      <c r="G139" s="849"/>
      <c r="H139" s="849"/>
      <c r="I139" s="849"/>
      <c r="J139" s="850"/>
      <c r="K139" s="850"/>
      <c r="L139" s="850"/>
      <c r="M139" s="623"/>
    </row>
    <row r="140" spans="5:13" x14ac:dyDescent="0.2">
      <c r="E140" s="623"/>
      <c r="F140" s="623"/>
      <c r="G140" s="623"/>
      <c r="H140" s="623"/>
      <c r="I140" s="623"/>
      <c r="J140" s="623"/>
      <c r="K140" s="623"/>
      <c r="L140" s="623"/>
      <c r="M140" s="623"/>
    </row>
    <row r="141" spans="5:13" x14ac:dyDescent="0.2">
      <c r="E141" s="623"/>
      <c r="F141" s="623"/>
      <c r="G141" s="623"/>
      <c r="H141" s="623"/>
      <c r="I141" s="623"/>
      <c r="J141" s="623"/>
      <c r="K141" s="623"/>
      <c r="L141" s="623"/>
      <c r="M141" s="623"/>
    </row>
    <row r="142" spans="5:13" x14ac:dyDescent="0.2">
      <c r="E142" s="623"/>
      <c r="F142" s="623"/>
      <c r="G142" s="623"/>
      <c r="H142" s="623"/>
      <c r="I142" s="623"/>
      <c r="J142" s="623"/>
      <c r="K142" s="623"/>
      <c r="L142" s="623"/>
      <c r="M142" s="623"/>
    </row>
    <row r="143" spans="5:13" x14ac:dyDescent="0.2">
      <c r="E143" s="623"/>
      <c r="F143" s="650"/>
      <c r="G143" s="651"/>
      <c r="H143" s="651"/>
      <c r="I143" s="650"/>
      <c r="J143" s="845"/>
      <c r="K143" s="845"/>
      <c r="L143" s="845"/>
      <c r="M143" s="623"/>
    </row>
    <row r="144" spans="5:13" x14ac:dyDescent="0.2">
      <c r="E144" s="623"/>
      <c r="F144" s="652"/>
      <c r="G144" s="623"/>
      <c r="H144" s="623"/>
      <c r="I144" s="623"/>
      <c r="J144" s="844"/>
      <c r="K144" s="844"/>
      <c r="L144" s="844"/>
      <c r="M144" s="623"/>
    </row>
    <row r="145" spans="5:13" x14ac:dyDescent="0.2">
      <c r="E145" s="623"/>
      <c r="F145" s="650"/>
      <c r="G145" s="623"/>
      <c r="H145" s="623"/>
      <c r="I145" s="623"/>
      <c r="J145" s="844"/>
      <c r="K145" s="844"/>
      <c r="L145" s="844"/>
      <c r="M145" s="623"/>
    </row>
    <row r="146" spans="5:13" x14ac:dyDescent="0.2">
      <c r="E146" s="623"/>
      <c r="F146" s="652"/>
      <c r="G146" s="844"/>
      <c r="H146" s="844"/>
      <c r="I146" s="844"/>
      <c r="J146" s="844"/>
      <c r="K146" s="844"/>
      <c r="L146" s="623"/>
      <c r="M146" s="623"/>
    </row>
    <row r="147" spans="5:13" x14ac:dyDescent="0.2">
      <c r="E147" s="623"/>
      <c r="F147" s="623"/>
      <c r="G147" s="844"/>
      <c r="H147" s="844"/>
      <c r="I147" s="844"/>
      <c r="J147" s="844"/>
      <c r="K147" s="844"/>
      <c r="L147" s="623"/>
      <c r="M147" s="623"/>
    </row>
    <row r="148" spans="5:13" x14ac:dyDescent="0.2">
      <c r="E148" s="623"/>
      <c r="F148" s="653"/>
      <c r="G148" s="650"/>
      <c r="H148" s="652"/>
      <c r="I148" s="652"/>
      <c r="J148" s="652"/>
      <c r="K148" s="652"/>
      <c r="L148" s="623"/>
      <c r="M148" s="623"/>
    </row>
    <row r="149" spans="5:13" x14ac:dyDescent="0.2">
      <c r="E149" s="623"/>
      <c r="F149" s="623"/>
      <c r="G149" s="652"/>
      <c r="H149" s="652"/>
      <c r="I149" s="652"/>
      <c r="J149" s="652"/>
      <c r="K149" s="652"/>
      <c r="L149" s="623"/>
      <c r="M149" s="623"/>
    </row>
    <row r="150" spans="5:13" x14ac:dyDescent="0.2">
      <c r="E150" s="623"/>
      <c r="F150" s="623"/>
      <c r="G150" s="654"/>
      <c r="H150" s="652"/>
      <c r="I150" s="652"/>
      <c r="J150" s="652"/>
      <c r="K150" s="652"/>
      <c r="L150" s="623"/>
      <c r="M150" s="623"/>
    </row>
    <row r="151" spans="5:13" x14ac:dyDescent="0.2">
      <c r="E151" s="623"/>
      <c r="F151" s="623"/>
      <c r="G151" s="650"/>
      <c r="H151" s="652"/>
      <c r="I151" s="652"/>
      <c r="J151" s="652"/>
      <c r="K151" s="652"/>
      <c r="L151" s="623"/>
      <c r="M151" s="623"/>
    </row>
    <row r="152" spans="5:13" x14ac:dyDescent="0.2">
      <c r="E152" s="623"/>
      <c r="F152" s="623"/>
      <c r="G152" s="654"/>
      <c r="H152" s="652"/>
      <c r="I152" s="652"/>
      <c r="J152" s="652"/>
      <c r="K152" s="652"/>
      <c r="L152" s="623"/>
      <c r="M152" s="623"/>
    </row>
    <row r="153" spans="5:13" x14ac:dyDescent="0.2">
      <c r="E153" s="623"/>
      <c r="F153" s="623"/>
      <c r="G153" s="654"/>
      <c r="H153" s="652"/>
      <c r="I153" s="652"/>
      <c r="J153" s="652"/>
      <c r="K153" s="652"/>
      <c r="L153" s="623"/>
      <c r="M153" s="623"/>
    </row>
    <row r="154" spans="5:13" x14ac:dyDescent="0.2">
      <c r="E154" s="623"/>
      <c r="F154" s="623"/>
      <c r="G154" s="623"/>
      <c r="H154" s="652"/>
      <c r="I154" s="652"/>
      <c r="J154" s="652"/>
      <c r="K154" s="652"/>
      <c r="L154" s="623"/>
      <c r="M154" s="623"/>
    </row>
    <row r="155" spans="5:13" x14ac:dyDescent="0.2">
      <c r="E155" s="623"/>
      <c r="F155" s="623"/>
      <c r="G155" s="654"/>
      <c r="H155" s="623"/>
      <c r="I155" s="623"/>
      <c r="J155" s="623"/>
      <c r="K155" s="623"/>
      <c r="L155" s="623"/>
      <c r="M155" s="623"/>
    </row>
    <row r="156" spans="5:13" x14ac:dyDescent="0.2">
      <c r="E156" s="623"/>
      <c r="F156" s="623"/>
      <c r="G156" s="623"/>
      <c r="H156" s="623"/>
      <c r="I156" s="623"/>
      <c r="J156" s="623"/>
      <c r="K156" s="623"/>
      <c r="L156" s="623"/>
      <c r="M156" s="623"/>
    </row>
    <row r="157" spans="5:13" x14ac:dyDescent="0.2">
      <c r="E157" s="623"/>
      <c r="F157" s="623"/>
      <c r="G157" s="623"/>
      <c r="H157" s="623"/>
      <c r="I157" s="623"/>
      <c r="J157" s="623"/>
      <c r="K157" s="623"/>
      <c r="L157" s="623"/>
      <c r="M157" s="623"/>
    </row>
    <row r="158" spans="5:13" x14ac:dyDescent="0.2">
      <c r="E158" s="623"/>
      <c r="F158" s="623"/>
      <c r="G158" s="623"/>
      <c r="H158" s="623"/>
      <c r="I158" s="623"/>
      <c r="J158" s="623"/>
      <c r="K158" s="623"/>
      <c r="L158" s="623"/>
      <c r="M158" s="623"/>
    </row>
    <row r="159" spans="5:13" x14ac:dyDescent="0.2">
      <c r="E159" s="623"/>
      <c r="F159" s="623"/>
      <c r="G159" s="623"/>
      <c r="H159" s="623"/>
      <c r="I159" s="623"/>
      <c r="J159" s="623"/>
      <c r="K159" s="623"/>
      <c r="L159" s="623"/>
      <c r="M159" s="623"/>
    </row>
    <row r="160" spans="5:13" x14ac:dyDescent="0.2">
      <c r="E160" s="623"/>
      <c r="F160" s="623"/>
      <c r="G160" s="623"/>
      <c r="H160" s="623"/>
      <c r="I160" s="623"/>
      <c r="J160" s="623"/>
      <c r="K160" s="623"/>
      <c r="L160" s="623"/>
      <c r="M160" s="623"/>
    </row>
    <row r="161" spans="5:13" x14ac:dyDescent="0.2">
      <c r="E161" s="623"/>
      <c r="F161" s="623"/>
      <c r="G161" s="623"/>
      <c r="H161" s="623"/>
      <c r="I161" s="623"/>
      <c r="J161" s="623"/>
      <c r="K161" s="623"/>
      <c r="L161" s="623"/>
      <c r="M161" s="623"/>
    </row>
    <row r="162" spans="5:13" x14ac:dyDescent="0.2">
      <c r="E162" s="623"/>
      <c r="F162" s="623"/>
      <c r="G162" s="623"/>
      <c r="H162" s="623"/>
      <c r="I162" s="623"/>
      <c r="J162" s="623"/>
      <c r="K162" s="623"/>
      <c r="L162" s="623"/>
      <c r="M162" s="623"/>
    </row>
    <row r="163" spans="5:13" x14ac:dyDescent="0.2">
      <c r="E163" s="623"/>
      <c r="F163" s="623"/>
      <c r="G163" s="623"/>
      <c r="H163" s="623"/>
      <c r="I163" s="623"/>
      <c r="J163" s="623"/>
      <c r="K163" s="623"/>
      <c r="L163" s="623"/>
      <c r="M163" s="623"/>
    </row>
    <row r="164" spans="5:13" ht="21" customHeight="1" x14ac:dyDescent="0.2">
      <c r="E164" s="623"/>
      <c r="F164" s="623"/>
      <c r="G164" s="623"/>
      <c r="H164" s="623"/>
      <c r="I164" s="623"/>
      <c r="J164" s="623"/>
      <c r="K164" s="623"/>
      <c r="L164" s="623"/>
      <c r="M164" s="623"/>
    </row>
    <row r="165" spans="5:13" ht="21" customHeight="1" x14ac:dyDescent="0.2">
      <c r="E165" s="623"/>
      <c r="F165" s="623"/>
      <c r="G165" s="623"/>
      <c r="H165" s="623"/>
      <c r="I165" s="623"/>
      <c r="J165" s="623"/>
      <c r="K165" s="623"/>
      <c r="L165" s="623"/>
      <c r="M165" s="623"/>
    </row>
    <row r="166" spans="5:13" ht="21" customHeight="1" x14ac:dyDescent="0.2">
      <c r="E166" s="623"/>
      <c r="F166" s="623"/>
      <c r="G166" s="623"/>
      <c r="H166" s="623"/>
      <c r="I166" s="623"/>
      <c r="J166" s="623"/>
      <c r="K166" s="623"/>
      <c r="L166" s="623"/>
      <c r="M166" s="623"/>
    </row>
    <row r="167" spans="5:13" ht="21" customHeight="1" x14ac:dyDescent="0.2">
      <c r="E167" s="623"/>
      <c r="F167" s="623"/>
      <c r="G167" s="623"/>
      <c r="H167" s="623"/>
      <c r="I167" s="623"/>
      <c r="J167" s="623"/>
      <c r="K167" s="623"/>
      <c r="L167" s="623"/>
      <c r="M167" s="623"/>
    </row>
    <row r="168" spans="5:13" x14ac:dyDescent="0.2">
      <c r="E168" s="623"/>
      <c r="F168" s="623"/>
      <c r="G168" s="623"/>
      <c r="H168" s="623"/>
      <c r="I168" s="623"/>
      <c r="J168" s="623"/>
      <c r="K168" s="623"/>
      <c r="L168" s="623"/>
      <c r="M168" s="623"/>
    </row>
    <row r="169" spans="5:13" ht="20.25" customHeight="1" x14ac:dyDescent="0.2">
      <c r="E169" s="623"/>
      <c r="F169" s="623"/>
      <c r="G169" s="623"/>
      <c r="H169" s="623"/>
      <c r="I169" s="623"/>
      <c r="J169" s="623"/>
      <c r="K169" s="623"/>
      <c r="L169" s="623"/>
      <c r="M169" s="623"/>
    </row>
    <row r="170" spans="5:13" ht="20.25" customHeight="1" x14ac:dyDescent="0.2">
      <c r="E170" s="623"/>
      <c r="F170" s="623"/>
      <c r="G170" s="623"/>
      <c r="H170" s="623"/>
      <c r="I170" s="623"/>
      <c r="J170" s="623"/>
      <c r="K170" s="623"/>
      <c r="L170" s="623"/>
      <c r="M170" s="623"/>
    </row>
    <row r="171" spans="5:13" ht="24" customHeight="1" x14ac:dyDescent="0.2">
      <c r="E171" s="623"/>
      <c r="F171" s="623"/>
      <c r="G171" s="623"/>
      <c r="H171" s="623"/>
      <c r="I171" s="623"/>
      <c r="J171" s="623"/>
      <c r="K171" s="623"/>
      <c r="L171" s="623"/>
      <c r="M171" s="623"/>
    </row>
    <row r="172" spans="5:13" ht="20.25" customHeight="1" x14ac:dyDescent="0.2">
      <c r="E172" s="623"/>
      <c r="F172" s="623"/>
      <c r="G172" s="623"/>
      <c r="H172" s="623"/>
      <c r="I172" s="623"/>
      <c r="J172" s="623"/>
      <c r="K172" s="623"/>
      <c r="L172" s="623"/>
      <c r="M172" s="623"/>
    </row>
    <row r="173" spans="5:13" ht="20.25" customHeight="1" x14ac:dyDescent="0.2">
      <c r="E173" s="623"/>
      <c r="F173" s="623"/>
      <c r="G173" s="623"/>
      <c r="H173" s="623"/>
      <c r="I173" s="623"/>
      <c r="J173" s="623"/>
      <c r="K173" s="623"/>
      <c r="L173" s="623"/>
      <c r="M173" s="623"/>
    </row>
    <row r="174" spans="5:13" ht="20.25" customHeight="1" x14ac:dyDescent="0.2">
      <c r="E174" s="623"/>
      <c r="F174" s="623"/>
      <c r="G174" s="623"/>
      <c r="H174" s="623"/>
      <c r="I174" s="623"/>
      <c r="J174" s="623"/>
      <c r="K174" s="623"/>
      <c r="L174" s="623"/>
      <c r="M174" s="623"/>
    </row>
    <row r="175" spans="5:13" ht="20.25" customHeight="1" x14ac:dyDescent="0.2">
      <c r="E175" s="623"/>
      <c r="F175" s="623"/>
      <c r="G175" s="623"/>
      <c r="H175" s="623"/>
      <c r="I175" s="623"/>
      <c r="J175" s="623"/>
      <c r="K175" s="623"/>
      <c r="L175" s="623"/>
      <c r="M175" s="623"/>
    </row>
    <row r="176" spans="5:13" ht="20.25" customHeight="1" x14ac:dyDescent="0.2">
      <c r="E176" s="623"/>
      <c r="F176" s="623"/>
      <c r="G176" s="623"/>
      <c r="H176" s="623"/>
      <c r="I176" s="623"/>
      <c r="J176" s="623"/>
      <c r="K176" s="623"/>
      <c r="L176" s="623"/>
      <c r="M176" s="623"/>
    </row>
    <row r="177" spans="5:13" ht="20.25" customHeight="1" x14ac:dyDescent="0.2">
      <c r="E177" s="623"/>
      <c r="F177" s="623"/>
      <c r="G177" s="623"/>
      <c r="H177" s="623"/>
      <c r="I177" s="623"/>
      <c r="J177" s="623"/>
      <c r="K177" s="623"/>
      <c r="L177" s="623"/>
      <c r="M177" s="623"/>
    </row>
    <row r="178" spans="5:13" ht="20.25" customHeight="1" x14ac:dyDescent="0.2">
      <c r="E178" s="623"/>
      <c r="F178" s="623"/>
      <c r="G178" s="623"/>
      <c r="H178" s="623"/>
      <c r="I178" s="623"/>
      <c r="J178" s="623"/>
      <c r="K178" s="623"/>
      <c r="L178" s="623"/>
      <c r="M178" s="623"/>
    </row>
    <row r="179" spans="5:13" ht="20.25" customHeight="1" x14ac:dyDescent="0.2">
      <c r="E179" s="623"/>
      <c r="F179" s="623"/>
      <c r="G179" s="623"/>
      <c r="H179" s="623"/>
      <c r="I179" s="623"/>
      <c r="J179" s="623"/>
      <c r="K179" s="623"/>
      <c r="L179" s="623"/>
      <c r="M179" s="623"/>
    </row>
    <row r="180" spans="5:13" ht="20.25" customHeight="1" x14ac:dyDescent="0.2">
      <c r="E180" s="623"/>
      <c r="F180" s="623"/>
      <c r="G180" s="623"/>
      <c r="H180" s="623"/>
      <c r="I180" s="623"/>
      <c r="J180" s="623"/>
      <c r="K180" s="623"/>
      <c r="L180" s="623"/>
      <c r="M180" s="623"/>
    </row>
    <row r="181" spans="5:13" ht="20.25" customHeight="1" x14ac:dyDescent="0.2">
      <c r="E181" s="623"/>
      <c r="F181" s="623"/>
      <c r="G181" s="623"/>
      <c r="H181" s="623"/>
      <c r="I181" s="623"/>
      <c r="J181" s="623"/>
      <c r="K181" s="623"/>
      <c r="L181" s="623"/>
      <c r="M181" s="623"/>
    </row>
    <row r="182" spans="5:13" ht="20.25" customHeight="1" x14ac:dyDescent="0.2">
      <c r="E182" s="623"/>
      <c r="F182" s="623"/>
      <c r="G182" s="623"/>
      <c r="H182" s="623"/>
      <c r="I182" s="623"/>
      <c r="J182" s="623"/>
      <c r="K182" s="623"/>
      <c r="L182" s="623"/>
      <c r="M182" s="623"/>
    </row>
    <row r="183" spans="5:13" ht="20.25" customHeight="1" x14ac:dyDescent="0.2">
      <c r="E183" s="623"/>
      <c r="F183" s="623"/>
      <c r="G183" s="623"/>
      <c r="H183" s="623"/>
      <c r="I183" s="623"/>
      <c r="J183" s="623"/>
      <c r="K183" s="623"/>
      <c r="L183" s="623"/>
      <c r="M183" s="623"/>
    </row>
    <row r="184" spans="5:13" ht="20.25" customHeight="1" x14ac:dyDescent="0.2">
      <c r="E184" s="623"/>
      <c r="F184" s="623"/>
      <c r="G184" s="623"/>
      <c r="H184" s="623"/>
      <c r="I184" s="623"/>
      <c r="J184" s="623"/>
      <c r="K184" s="623"/>
      <c r="L184" s="623"/>
      <c r="M184" s="623"/>
    </row>
    <row r="185" spans="5:13" ht="20.25" customHeight="1" x14ac:dyDescent="0.2">
      <c r="E185" s="623"/>
      <c r="F185" s="623"/>
      <c r="G185" s="623"/>
      <c r="H185" s="623"/>
      <c r="I185" s="623"/>
      <c r="J185" s="623"/>
      <c r="K185" s="623"/>
      <c r="L185" s="623"/>
      <c r="M185" s="623"/>
    </row>
    <row r="186" spans="5:13" ht="20.25" customHeight="1" x14ac:dyDescent="0.2">
      <c r="E186" s="623"/>
      <c r="F186" s="623"/>
      <c r="G186" s="623"/>
      <c r="H186" s="623"/>
      <c r="I186" s="623"/>
      <c r="J186" s="623"/>
      <c r="K186" s="623"/>
      <c r="L186" s="623"/>
      <c r="M186" s="623"/>
    </row>
    <row r="187" spans="5:13" ht="32.25" customHeight="1" x14ac:dyDescent="0.2">
      <c r="E187" s="623"/>
      <c r="F187" s="623"/>
      <c r="G187" s="623"/>
      <c r="H187" s="623"/>
      <c r="I187" s="623"/>
      <c r="J187" s="623"/>
      <c r="K187" s="623"/>
      <c r="L187" s="623"/>
      <c r="M187" s="623"/>
    </row>
    <row r="188" spans="5:13" ht="28.5" customHeight="1" x14ac:dyDescent="0.2">
      <c r="E188" s="623"/>
      <c r="F188" s="623"/>
      <c r="G188" s="623"/>
      <c r="H188" s="623"/>
      <c r="I188" s="623"/>
      <c r="J188" s="623"/>
      <c r="K188" s="623"/>
      <c r="L188" s="623"/>
      <c r="M188" s="623"/>
    </row>
    <row r="189" spans="5:13" ht="20.25" customHeight="1" x14ac:dyDescent="0.2">
      <c r="E189" s="623"/>
      <c r="F189" s="623"/>
      <c r="G189" s="623"/>
      <c r="H189" s="623"/>
      <c r="I189" s="623"/>
      <c r="J189" s="623"/>
      <c r="K189" s="623"/>
      <c r="L189" s="623"/>
      <c r="M189" s="623"/>
    </row>
    <row r="190" spans="5:13" ht="20.25" customHeight="1" x14ac:dyDescent="0.2">
      <c r="E190" s="623"/>
      <c r="F190" s="623"/>
      <c r="G190" s="623"/>
      <c r="H190" s="623"/>
      <c r="I190" s="623"/>
      <c r="J190" s="623"/>
      <c r="K190" s="623"/>
      <c r="L190" s="623"/>
      <c r="M190" s="623"/>
    </row>
    <row r="191" spans="5:13" ht="20.25" customHeight="1" x14ac:dyDescent="0.2">
      <c r="E191" s="623"/>
      <c r="F191" s="623"/>
      <c r="G191" s="623"/>
      <c r="H191" s="623"/>
      <c r="I191" s="623"/>
      <c r="J191" s="623"/>
      <c r="K191" s="623"/>
      <c r="L191" s="623"/>
      <c r="M191" s="623"/>
    </row>
    <row r="192" spans="5:13" ht="20.25" customHeight="1" x14ac:dyDescent="0.2">
      <c r="E192" s="623"/>
      <c r="F192" s="623"/>
      <c r="G192" s="623"/>
      <c r="H192" s="623"/>
      <c r="I192" s="623"/>
      <c r="J192" s="623"/>
      <c r="K192" s="623"/>
      <c r="L192" s="623"/>
      <c r="M192" s="623"/>
    </row>
    <row r="193" spans="5:13" ht="20.25" customHeight="1" x14ac:dyDescent="0.2">
      <c r="E193" s="623"/>
      <c r="F193" s="623"/>
      <c r="G193" s="623"/>
      <c r="H193" s="623"/>
      <c r="I193" s="623"/>
      <c r="J193" s="623"/>
      <c r="K193" s="623"/>
      <c r="L193" s="623"/>
      <c r="M193" s="623"/>
    </row>
    <row r="194" spans="5:13" ht="20.25" customHeight="1" x14ac:dyDescent="0.2">
      <c r="E194" s="623"/>
      <c r="F194" s="623"/>
      <c r="G194" s="623"/>
      <c r="H194" s="623"/>
      <c r="I194" s="623"/>
      <c r="J194" s="623"/>
      <c r="K194" s="623"/>
      <c r="L194" s="623"/>
      <c r="M194" s="623"/>
    </row>
    <row r="195" spans="5:13" ht="20.25" customHeight="1" x14ac:dyDescent="0.2">
      <c r="E195" s="623"/>
      <c r="F195" s="623"/>
      <c r="G195" s="623"/>
      <c r="H195" s="623"/>
      <c r="I195" s="623"/>
      <c r="J195" s="623"/>
      <c r="K195" s="623"/>
      <c r="L195" s="623"/>
      <c r="M195" s="623"/>
    </row>
    <row r="196" spans="5:13" ht="20.25" customHeight="1" x14ac:dyDescent="0.2">
      <c r="E196" s="623"/>
      <c r="F196" s="623"/>
      <c r="G196" s="623"/>
      <c r="H196" s="623"/>
      <c r="I196" s="623"/>
      <c r="J196" s="623"/>
      <c r="K196" s="623"/>
      <c r="L196" s="623"/>
      <c r="M196" s="623"/>
    </row>
    <row r="197" spans="5:13" ht="20.25" customHeight="1" x14ac:dyDescent="0.2">
      <c r="E197" s="623"/>
      <c r="F197" s="623"/>
      <c r="G197" s="623"/>
      <c r="H197" s="623"/>
      <c r="I197" s="623"/>
      <c r="J197" s="623"/>
      <c r="K197" s="623"/>
      <c r="L197" s="623"/>
      <c r="M197" s="623"/>
    </row>
    <row r="198" spans="5:13" ht="20.25" customHeight="1" x14ac:dyDescent="0.2">
      <c r="E198" s="623"/>
      <c r="F198" s="623"/>
      <c r="G198" s="623"/>
      <c r="H198" s="623"/>
      <c r="I198" s="623"/>
      <c r="J198" s="623"/>
      <c r="K198" s="623"/>
      <c r="L198" s="623"/>
      <c r="M198" s="623"/>
    </row>
    <row r="199" spans="5:13" ht="20.25" customHeight="1" x14ac:dyDescent="0.2">
      <c r="E199" s="623"/>
      <c r="F199" s="623"/>
      <c r="G199" s="623"/>
      <c r="H199" s="623"/>
      <c r="I199" s="623"/>
      <c r="J199" s="623"/>
      <c r="K199" s="623"/>
      <c r="L199" s="623"/>
      <c r="M199" s="623"/>
    </row>
    <row r="200" spans="5:13" ht="20.25" customHeight="1" x14ac:dyDescent="0.2">
      <c r="E200" s="623"/>
      <c r="F200" s="623"/>
      <c r="G200" s="623"/>
      <c r="H200" s="623"/>
      <c r="I200" s="623"/>
      <c r="J200" s="623"/>
      <c r="K200" s="623"/>
      <c r="L200" s="623"/>
      <c r="M200" s="623"/>
    </row>
    <row r="201" spans="5:13" x14ac:dyDescent="0.2">
      <c r="E201" s="623"/>
      <c r="F201" s="623"/>
      <c r="G201" s="623"/>
      <c r="H201" s="623"/>
      <c r="I201" s="623"/>
      <c r="J201" s="623"/>
      <c r="K201" s="623"/>
      <c r="L201" s="623"/>
      <c r="M201" s="623"/>
    </row>
    <row r="202" spans="5:13" ht="12.75" customHeight="1" x14ac:dyDescent="0.2">
      <c r="E202" s="623"/>
      <c r="F202" s="623"/>
      <c r="G202" s="623"/>
      <c r="H202" s="623"/>
      <c r="I202" s="623"/>
      <c r="J202" s="623"/>
      <c r="K202" s="623"/>
      <c r="L202" s="623"/>
      <c r="M202" s="623"/>
    </row>
    <row r="203" spans="5:13" x14ac:dyDescent="0.2">
      <c r="E203" s="623"/>
      <c r="F203" s="623"/>
      <c r="G203" s="623"/>
      <c r="H203" s="623"/>
      <c r="I203" s="623"/>
      <c r="J203" s="623"/>
      <c r="K203" s="623"/>
      <c r="L203" s="623"/>
      <c r="M203" s="623"/>
    </row>
    <row r="204" spans="5:13" x14ac:dyDescent="0.2">
      <c r="E204" s="623"/>
      <c r="F204" s="623"/>
      <c r="G204" s="623"/>
      <c r="H204" s="623"/>
      <c r="I204" s="623"/>
      <c r="J204" s="623"/>
      <c r="K204" s="623"/>
      <c r="L204" s="623"/>
      <c r="M204" s="623"/>
    </row>
    <row r="205" spans="5:13" ht="12.75" customHeight="1" x14ac:dyDescent="0.2">
      <c r="E205" s="623"/>
      <c r="F205" s="623"/>
      <c r="G205" s="623"/>
      <c r="H205" s="623"/>
      <c r="I205" s="623"/>
      <c r="J205" s="623"/>
      <c r="K205" s="623"/>
      <c r="L205" s="623"/>
      <c r="M205" s="623"/>
    </row>
    <row r="206" spans="5:13" x14ac:dyDescent="0.2">
      <c r="E206" s="623"/>
      <c r="F206" s="623"/>
      <c r="G206" s="623"/>
      <c r="H206" s="623"/>
      <c r="I206" s="623"/>
      <c r="J206" s="623"/>
      <c r="K206" s="623"/>
      <c r="L206" s="623"/>
      <c r="M206" s="623"/>
    </row>
    <row r="207" spans="5:13" x14ac:dyDescent="0.2">
      <c r="E207" s="623"/>
      <c r="F207" s="623"/>
      <c r="G207" s="623"/>
      <c r="H207" s="623"/>
      <c r="I207" s="623"/>
      <c r="J207" s="623"/>
      <c r="K207" s="623"/>
      <c r="L207" s="623"/>
      <c r="M207" s="623"/>
    </row>
    <row r="208" spans="5:13" x14ac:dyDescent="0.2">
      <c r="E208" s="623"/>
      <c r="F208" s="623"/>
      <c r="G208" s="623"/>
      <c r="H208" s="623"/>
      <c r="I208" s="623"/>
      <c r="J208" s="623"/>
      <c r="K208" s="623"/>
      <c r="L208" s="623"/>
      <c r="M208" s="623"/>
    </row>
    <row r="209" spans="5:13" x14ac:dyDescent="0.2">
      <c r="E209" s="623"/>
      <c r="F209" s="623"/>
      <c r="G209" s="623"/>
      <c r="H209" s="623"/>
      <c r="I209" s="623"/>
      <c r="J209" s="623"/>
      <c r="K209" s="623"/>
      <c r="L209" s="623"/>
      <c r="M209" s="623"/>
    </row>
    <row r="210" spans="5:13" x14ac:dyDescent="0.2">
      <c r="E210" s="623"/>
      <c r="F210" s="623"/>
      <c r="G210" s="623"/>
      <c r="H210" s="623"/>
      <c r="I210" s="623"/>
      <c r="J210" s="623"/>
      <c r="K210" s="623"/>
      <c r="L210" s="623"/>
      <c r="M210" s="623"/>
    </row>
    <row r="211" spans="5:13" x14ac:dyDescent="0.2">
      <c r="E211" s="623"/>
      <c r="F211" s="623"/>
      <c r="G211" s="623"/>
      <c r="H211" s="623"/>
      <c r="I211" s="623"/>
      <c r="J211" s="623"/>
      <c r="K211" s="623"/>
      <c r="L211" s="623"/>
      <c r="M211" s="623"/>
    </row>
    <row r="212" spans="5:13" x14ac:dyDescent="0.2">
      <c r="E212" s="623"/>
      <c r="F212" s="623"/>
      <c r="G212" s="623"/>
      <c r="H212" s="623"/>
      <c r="I212" s="623"/>
      <c r="J212" s="623"/>
      <c r="K212" s="623"/>
      <c r="L212" s="623"/>
      <c r="M212" s="623"/>
    </row>
    <row r="213" spans="5:13" x14ac:dyDescent="0.2">
      <c r="E213" s="623"/>
      <c r="F213" s="623"/>
      <c r="G213" s="623"/>
      <c r="H213" s="623"/>
      <c r="I213" s="623"/>
      <c r="J213" s="623"/>
      <c r="K213" s="623"/>
      <c r="L213" s="623"/>
      <c r="M213" s="623"/>
    </row>
    <row r="214" spans="5:13" x14ac:dyDescent="0.2">
      <c r="E214" s="623"/>
      <c r="F214" s="623"/>
      <c r="G214" s="623"/>
      <c r="H214" s="623"/>
      <c r="I214" s="623"/>
      <c r="J214" s="623"/>
      <c r="K214" s="623"/>
      <c r="L214" s="623"/>
      <c r="M214" s="623"/>
    </row>
    <row r="215" spans="5:13" x14ac:dyDescent="0.2">
      <c r="E215" s="623"/>
      <c r="F215" s="623"/>
      <c r="G215" s="623"/>
      <c r="H215" s="623"/>
      <c r="I215" s="623"/>
      <c r="J215" s="623"/>
      <c r="K215" s="623"/>
      <c r="L215" s="623"/>
      <c r="M215" s="623"/>
    </row>
    <row r="216" spans="5:13" x14ac:dyDescent="0.2">
      <c r="E216" s="623"/>
      <c r="F216" s="623"/>
      <c r="G216" s="623"/>
      <c r="H216" s="623"/>
      <c r="I216" s="623"/>
      <c r="J216" s="623"/>
      <c r="K216" s="623"/>
      <c r="L216" s="623"/>
      <c r="M216" s="623"/>
    </row>
    <row r="217" spans="5:13" x14ac:dyDescent="0.2">
      <c r="E217" s="623"/>
      <c r="F217" s="623"/>
      <c r="G217" s="623"/>
      <c r="H217" s="623"/>
      <c r="I217" s="623"/>
      <c r="J217" s="623"/>
      <c r="K217" s="623"/>
      <c r="L217" s="623"/>
      <c r="M217" s="623"/>
    </row>
    <row r="218" spans="5:13" x14ac:dyDescent="0.2">
      <c r="E218" s="623"/>
      <c r="F218" s="623"/>
      <c r="G218" s="623"/>
      <c r="H218" s="623"/>
      <c r="I218" s="623"/>
      <c r="J218" s="623"/>
      <c r="K218" s="623"/>
      <c r="L218" s="623"/>
      <c r="M218" s="623"/>
    </row>
    <row r="219" spans="5:13" x14ac:dyDescent="0.2">
      <c r="E219" s="623"/>
      <c r="F219" s="623"/>
      <c r="G219" s="623"/>
      <c r="H219" s="623"/>
      <c r="I219" s="623"/>
      <c r="J219" s="623"/>
      <c r="K219" s="623"/>
      <c r="L219" s="623"/>
      <c r="M219" s="623"/>
    </row>
    <row r="220" spans="5:13" x14ac:dyDescent="0.2">
      <c r="E220" s="623"/>
      <c r="F220" s="623"/>
      <c r="G220" s="623"/>
      <c r="H220" s="623"/>
      <c r="I220" s="623"/>
      <c r="J220" s="623"/>
      <c r="K220" s="623"/>
      <c r="L220" s="623"/>
      <c r="M220" s="623"/>
    </row>
    <row r="221" spans="5:13" x14ac:dyDescent="0.2">
      <c r="E221" s="623"/>
      <c r="F221" s="623"/>
      <c r="G221" s="623"/>
      <c r="H221" s="623"/>
      <c r="I221" s="623"/>
      <c r="J221" s="623"/>
      <c r="K221" s="623"/>
      <c r="L221" s="623"/>
      <c r="M221" s="623"/>
    </row>
    <row r="222" spans="5:13" x14ac:dyDescent="0.2">
      <c r="E222" s="623"/>
      <c r="F222" s="623"/>
      <c r="G222" s="623"/>
      <c r="H222" s="623"/>
      <c r="I222" s="623"/>
      <c r="J222" s="623"/>
      <c r="K222" s="623"/>
      <c r="L222" s="623"/>
      <c r="M222" s="623"/>
    </row>
    <row r="223" spans="5:13" x14ac:dyDescent="0.2">
      <c r="E223" s="623"/>
      <c r="F223" s="623"/>
      <c r="G223" s="623"/>
      <c r="H223" s="623"/>
      <c r="I223" s="623"/>
      <c r="J223" s="623"/>
      <c r="K223" s="623"/>
      <c r="L223" s="623"/>
      <c r="M223" s="623"/>
    </row>
    <row r="224" spans="5:13" x14ac:dyDescent="0.2">
      <c r="E224" s="623"/>
      <c r="F224" s="623"/>
      <c r="G224" s="623"/>
      <c r="H224" s="623"/>
      <c r="I224" s="623"/>
      <c r="J224" s="623"/>
      <c r="K224" s="623"/>
      <c r="L224" s="623"/>
      <c r="M224" s="623"/>
    </row>
    <row r="225" spans="5:13" x14ac:dyDescent="0.2">
      <c r="E225" s="623"/>
      <c r="F225" s="623"/>
      <c r="G225" s="623"/>
      <c r="H225" s="623"/>
      <c r="I225" s="623"/>
      <c r="J225" s="623"/>
      <c r="K225" s="623"/>
      <c r="L225" s="623"/>
      <c r="M225" s="623"/>
    </row>
    <row r="226" spans="5:13" x14ac:dyDescent="0.2">
      <c r="E226" s="623"/>
      <c r="F226" s="623"/>
      <c r="G226" s="623"/>
      <c r="H226" s="623"/>
      <c r="I226" s="623"/>
      <c r="J226" s="623"/>
      <c r="K226" s="623"/>
      <c r="L226" s="623"/>
      <c r="M226" s="623"/>
    </row>
    <row r="227" spans="5:13" x14ac:dyDescent="0.2">
      <c r="E227" s="623"/>
      <c r="F227" s="623"/>
      <c r="G227" s="623"/>
      <c r="H227" s="623"/>
      <c r="I227" s="623"/>
      <c r="J227" s="623"/>
      <c r="K227" s="623"/>
      <c r="L227" s="623"/>
      <c r="M227" s="623"/>
    </row>
    <row r="228" spans="5:13" x14ac:dyDescent="0.2">
      <c r="E228" s="623"/>
      <c r="F228" s="623"/>
      <c r="G228" s="623"/>
      <c r="H228" s="623"/>
      <c r="I228" s="623"/>
      <c r="J228" s="623"/>
      <c r="K228" s="623"/>
      <c r="L228" s="623"/>
      <c r="M228" s="623"/>
    </row>
    <row r="229" spans="5:13" x14ac:dyDescent="0.2">
      <c r="E229" s="623"/>
      <c r="F229" s="623"/>
      <c r="G229" s="623"/>
      <c r="H229" s="623"/>
      <c r="I229" s="623"/>
      <c r="J229" s="623"/>
      <c r="K229" s="623"/>
      <c r="L229" s="623"/>
      <c r="M229" s="623"/>
    </row>
    <row r="230" spans="5:13" ht="18" customHeight="1" x14ac:dyDescent="0.2">
      <c r="E230" s="623"/>
      <c r="F230" s="623"/>
      <c r="G230" s="623"/>
      <c r="H230" s="623"/>
      <c r="I230" s="623"/>
      <c r="J230" s="623"/>
      <c r="K230" s="623"/>
      <c r="L230" s="623"/>
      <c r="M230" s="623"/>
    </row>
    <row r="231" spans="5:13" ht="18" customHeight="1" x14ac:dyDescent="0.2">
      <c r="E231" s="623"/>
      <c r="F231" s="623"/>
      <c r="G231" s="623"/>
      <c r="H231" s="623"/>
      <c r="I231" s="623"/>
      <c r="J231" s="623"/>
      <c r="K231" s="623"/>
      <c r="L231" s="623"/>
      <c r="M231" s="623"/>
    </row>
    <row r="232" spans="5:13" ht="18" customHeight="1" x14ac:dyDescent="0.2">
      <c r="E232" s="623"/>
      <c r="F232" s="623"/>
      <c r="G232" s="623"/>
      <c r="H232" s="623"/>
      <c r="I232" s="623"/>
      <c r="J232" s="623"/>
      <c r="K232" s="623"/>
      <c r="L232" s="623"/>
      <c r="M232" s="623"/>
    </row>
    <row r="233" spans="5:13" ht="18" customHeight="1" x14ac:dyDescent="0.2">
      <c r="E233" s="623"/>
      <c r="F233" s="623"/>
      <c r="G233" s="623"/>
      <c r="H233" s="623"/>
      <c r="I233" s="623"/>
      <c r="J233" s="623"/>
      <c r="K233" s="623"/>
      <c r="L233" s="623"/>
      <c r="M233" s="623"/>
    </row>
    <row r="234" spans="5:13" ht="18" customHeight="1" x14ac:dyDescent="0.2">
      <c r="E234" s="623"/>
      <c r="F234" s="623"/>
      <c r="G234" s="623"/>
      <c r="H234" s="623"/>
      <c r="I234" s="623"/>
      <c r="J234" s="623"/>
      <c r="K234" s="623"/>
      <c r="L234" s="623"/>
      <c r="M234" s="623"/>
    </row>
    <row r="235" spans="5:13" ht="18" customHeight="1" x14ac:dyDescent="0.2">
      <c r="E235" s="623"/>
      <c r="F235" s="623"/>
      <c r="G235" s="623"/>
      <c r="H235" s="623"/>
      <c r="I235" s="623"/>
      <c r="J235" s="623"/>
      <c r="K235" s="623"/>
      <c r="L235" s="623"/>
      <c r="M235" s="623"/>
    </row>
    <row r="236" spans="5:13" ht="27.75" customHeight="1" x14ac:dyDescent="0.2">
      <c r="E236" s="623"/>
      <c r="F236" s="623"/>
      <c r="G236" s="623"/>
      <c r="H236" s="623"/>
      <c r="I236" s="623"/>
      <c r="J236" s="623"/>
      <c r="K236" s="623"/>
      <c r="L236" s="623"/>
      <c r="M236" s="623"/>
    </row>
    <row r="237" spans="5:13" ht="27.75" customHeight="1" x14ac:dyDescent="0.2">
      <c r="E237" s="623"/>
      <c r="F237" s="623"/>
      <c r="G237" s="623"/>
      <c r="H237" s="623"/>
      <c r="I237" s="623"/>
      <c r="J237" s="623"/>
      <c r="K237" s="623"/>
      <c r="L237" s="623"/>
      <c r="M237" s="623"/>
    </row>
    <row r="238" spans="5:13" ht="18" customHeight="1" x14ac:dyDescent="0.2"/>
    <row r="239" spans="5:13" ht="18" customHeight="1" x14ac:dyDescent="0.2"/>
    <row r="240" spans="5:13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24.75" customHeight="1" x14ac:dyDescent="0.2"/>
    <row r="254" ht="30.75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9" ht="12.75" customHeight="1" x14ac:dyDescent="0.2"/>
    <row r="271" ht="12.75" customHeight="1" x14ac:dyDescent="0.2"/>
    <row r="272" ht="12.75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300" ht="22.5" customHeight="1" x14ac:dyDescent="0.2"/>
    <row r="301" ht="22.5" customHeight="1" x14ac:dyDescent="0.2"/>
    <row r="302" ht="29.2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4.75" customHeight="1" x14ac:dyDescent="0.2"/>
    <row r="319" ht="26.2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3" ht="12.75" customHeight="1" x14ac:dyDescent="0.2"/>
    <row r="341" ht="12.75" customHeight="1" x14ac:dyDescent="0.2"/>
    <row r="359" ht="18" customHeight="1" x14ac:dyDescent="0.2"/>
    <row r="360" ht="18.75" customHeight="1" x14ac:dyDescent="0.2"/>
    <row r="361" ht="19.5" customHeight="1" x14ac:dyDescent="0.2"/>
    <row r="362" ht="18.75" customHeight="1" x14ac:dyDescent="0.2"/>
    <row r="364" ht="18.75" customHeight="1" x14ac:dyDescent="0.2"/>
    <row r="365" ht="17.25" customHeight="1" x14ac:dyDescent="0.2"/>
    <row r="366" ht="30.75" customHeight="1" x14ac:dyDescent="0.2"/>
    <row r="367" ht="17.25" customHeight="1" x14ac:dyDescent="0.2"/>
    <row r="368" ht="19.5" customHeight="1" x14ac:dyDescent="0.2"/>
    <row r="369" ht="20.25" customHeight="1" x14ac:dyDescent="0.2"/>
    <row r="370" ht="19.5" customHeight="1" x14ac:dyDescent="0.2"/>
    <row r="371" ht="18.75" customHeight="1" x14ac:dyDescent="0.2"/>
    <row r="372" ht="19.5" customHeight="1" x14ac:dyDescent="0.2"/>
    <row r="373" ht="18" customHeight="1" x14ac:dyDescent="0.2"/>
    <row r="374" ht="19.5" customHeight="1" x14ac:dyDescent="0.2"/>
    <row r="375" ht="19.5" customHeight="1" x14ac:dyDescent="0.2"/>
    <row r="376" ht="19.5" customHeight="1" x14ac:dyDescent="0.2"/>
    <row r="377" ht="19.5" customHeight="1" x14ac:dyDescent="0.2"/>
    <row r="378" ht="21" customHeight="1" x14ac:dyDescent="0.2"/>
    <row r="379" ht="19.5" customHeight="1" x14ac:dyDescent="0.2"/>
    <row r="380" ht="21" customHeight="1" x14ac:dyDescent="0.2"/>
    <row r="381" ht="21" customHeight="1" x14ac:dyDescent="0.2"/>
    <row r="382" ht="32.25" customHeight="1" x14ac:dyDescent="0.2"/>
    <row r="385" ht="19.5" customHeight="1" x14ac:dyDescent="0.2"/>
    <row r="386" ht="19.5" customHeight="1" x14ac:dyDescent="0.2"/>
    <row r="387" ht="19.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405" ht="12.75" customHeight="1" x14ac:dyDescent="0.2"/>
    <row r="492" ht="21" customHeight="1" x14ac:dyDescent="0.2"/>
    <row r="513" spans="6:8" x14ac:dyDescent="0.2">
      <c r="H513" s="551"/>
    </row>
    <row r="514" spans="6:8" x14ac:dyDescent="0.2">
      <c r="H514" s="551"/>
    </row>
    <row r="515" spans="6:8" x14ac:dyDescent="0.2">
      <c r="H515" s="551"/>
    </row>
    <row r="516" spans="6:8" x14ac:dyDescent="0.2">
      <c r="H516" s="551"/>
    </row>
    <row r="517" spans="6:8" x14ac:dyDescent="0.2">
      <c r="H517" s="551"/>
    </row>
    <row r="518" spans="6:8" x14ac:dyDescent="0.2">
      <c r="H518" s="551"/>
    </row>
    <row r="523" spans="6:8" x14ac:dyDescent="0.2">
      <c r="F523" s="546" t="e">
        <f>#REF!</f>
        <v>#REF!</v>
      </c>
      <c r="H523" s="655" t="s">
        <v>98</v>
      </c>
    </row>
    <row r="524" spans="6:8" x14ac:dyDescent="0.2">
      <c r="H524" s="656" t="s">
        <v>134</v>
      </c>
    </row>
    <row r="525" spans="6:8" x14ac:dyDescent="0.2">
      <c r="H525" s="656" t="s">
        <v>135</v>
      </c>
    </row>
    <row r="526" spans="6:8" x14ac:dyDescent="0.2">
      <c r="H526" s="656" t="s">
        <v>136</v>
      </c>
    </row>
    <row r="527" spans="6:8" x14ac:dyDescent="0.2">
      <c r="H527" s="656" t="s">
        <v>137</v>
      </c>
    </row>
    <row r="528" spans="6:8" x14ac:dyDescent="0.2">
      <c r="H528" s="656" t="s">
        <v>138</v>
      </c>
    </row>
    <row r="529" spans="5:8" x14ac:dyDescent="0.2">
      <c r="H529" s="656" t="s">
        <v>139</v>
      </c>
    </row>
    <row r="530" spans="5:8" x14ac:dyDescent="0.2">
      <c r="H530" s="656" t="s">
        <v>140</v>
      </c>
    </row>
    <row r="531" spans="5:8" x14ac:dyDescent="0.2">
      <c r="H531" s="656" t="s">
        <v>141</v>
      </c>
    </row>
    <row r="534" spans="5:8" x14ac:dyDescent="0.2">
      <c r="E534" s="619"/>
    </row>
    <row r="675" spans="15:24" ht="12.75" customHeight="1" x14ac:dyDescent="0.2">
      <c r="P675" s="657"/>
      <c r="Q675" s="658"/>
      <c r="R675" s="658"/>
      <c r="S675" s="659"/>
      <c r="T675" s="659"/>
      <c r="U675" s="659"/>
      <c r="V675" s="658"/>
      <c r="W675" s="659"/>
      <c r="X675" s="659"/>
    </row>
    <row r="678" spans="15:24" x14ac:dyDescent="0.2">
      <c r="Q678" s="657"/>
      <c r="R678" s="657"/>
      <c r="S678" s="657"/>
      <c r="T678" s="657"/>
      <c r="U678" s="657"/>
      <c r="V678" s="657"/>
      <c r="W678" s="657"/>
      <c r="X678" s="657"/>
    </row>
    <row r="679" spans="15:24" x14ac:dyDescent="0.2">
      <c r="O679" s="551"/>
      <c r="P679" s="618"/>
      <c r="Q679" s="657"/>
      <c r="R679" s="660"/>
      <c r="S679" s="661"/>
      <c r="T679" s="662"/>
      <c r="U679" s="660"/>
      <c r="V679" s="662"/>
      <c r="W679" s="662"/>
      <c r="X679" s="662"/>
    </row>
    <row r="680" spans="15:24" x14ac:dyDescent="0.2">
      <c r="O680" s="551"/>
      <c r="P680" s="598"/>
      <c r="Q680" s="657"/>
      <c r="R680" s="657"/>
      <c r="S680" s="657"/>
      <c r="T680" s="657"/>
      <c r="U680" s="657"/>
      <c r="V680" s="663"/>
      <c r="W680" s="663"/>
      <c r="X680" s="663"/>
    </row>
    <row r="681" spans="15:24" x14ac:dyDescent="0.2">
      <c r="O681" s="551"/>
      <c r="Q681" s="657"/>
      <c r="R681" s="657"/>
      <c r="S681" s="657" t="s">
        <v>142</v>
      </c>
      <c r="T681" s="551"/>
      <c r="U681" s="657"/>
      <c r="V681" s="663"/>
      <c r="W681" s="663"/>
      <c r="X681" s="663"/>
    </row>
    <row r="682" spans="15:24" x14ac:dyDescent="0.2">
      <c r="O682" s="551"/>
      <c r="P682" s="664"/>
      <c r="Q682" s="618"/>
      <c r="R682" s="657"/>
      <c r="S682" s="657"/>
      <c r="T682" s="657"/>
      <c r="U682" s="657"/>
      <c r="V682" s="657"/>
      <c r="W682" s="657"/>
      <c r="X682" s="657"/>
    </row>
    <row r="683" spans="15:24" x14ac:dyDescent="0.2">
      <c r="Q683" s="598"/>
      <c r="R683" s="598"/>
      <c r="S683" s="598"/>
      <c r="T683" s="598"/>
      <c r="U683" s="598"/>
      <c r="W683" s="598"/>
      <c r="X683" s="598"/>
    </row>
    <row r="684" spans="15:24" x14ac:dyDescent="0.2">
      <c r="Q684" s="619"/>
      <c r="R684" s="598"/>
      <c r="S684" s="598"/>
      <c r="T684" s="598"/>
      <c r="U684" s="598"/>
      <c r="W684" s="598"/>
      <c r="X684" s="598"/>
    </row>
    <row r="685" spans="15:24" x14ac:dyDescent="0.2">
      <c r="R685" s="598"/>
      <c r="S685" s="598"/>
      <c r="T685" s="598"/>
      <c r="U685" s="657"/>
      <c r="V685" s="657"/>
      <c r="W685" s="598"/>
      <c r="X685" s="598"/>
    </row>
    <row r="686" spans="15:24" x14ac:dyDescent="0.2">
      <c r="Q686" s="619" t="s">
        <v>124</v>
      </c>
      <c r="R686" s="598"/>
      <c r="S686" s="598"/>
      <c r="T686" s="598"/>
      <c r="U686" s="598"/>
      <c r="W686" s="598"/>
      <c r="X686" s="598"/>
    </row>
    <row r="694" spans="17:18" x14ac:dyDescent="0.2">
      <c r="Q694" s="546" t="e">
        <f>SUM(#REF!)</f>
        <v>#REF!</v>
      </c>
      <c r="R694" s="535" t="s">
        <v>143</v>
      </c>
    </row>
    <row r="699" spans="17:18" x14ac:dyDescent="0.2">
      <c r="Q699" s="665"/>
    </row>
    <row r="706" spans="17:17" x14ac:dyDescent="0.2">
      <c r="Q706" s="665" t="e">
        <f>#REF!+#REF!</f>
        <v>#REF!</v>
      </c>
    </row>
    <row r="707" spans="17:17" x14ac:dyDescent="0.2">
      <c r="Q707" s="665" t="e">
        <f>#REF!+#REF!</f>
        <v>#REF!</v>
      </c>
    </row>
    <row r="708" spans="17:17" x14ac:dyDescent="0.2">
      <c r="Q708" s="665" t="e">
        <f>#REF!+#REF!</f>
        <v>#REF!</v>
      </c>
    </row>
    <row r="709" spans="17:17" x14ac:dyDescent="0.2">
      <c r="Q709" s="665" t="e">
        <f>#REF!+#REF!</f>
        <v>#REF!</v>
      </c>
    </row>
    <row r="710" spans="17:17" x14ac:dyDescent="0.2">
      <c r="Q710" s="665" t="e">
        <f>#REF!+#REF!</f>
        <v>#REF!</v>
      </c>
    </row>
    <row r="711" spans="17:17" x14ac:dyDescent="0.2">
      <c r="Q711" s="665" t="e">
        <f>#REF!+#REF!</f>
        <v>#REF!</v>
      </c>
    </row>
    <row r="716" spans="17:17" x14ac:dyDescent="0.2">
      <c r="Q716" s="546" t="e">
        <f>#REF!+#REF!</f>
        <v>#REF!</v>
      </c>
    </row>
    <row r="733" spans="15:15" x14ac:dyDescent="0.2">
      <c r="O733" s="619"/>
    </row>
    <row r="743" spans="15:15" x14ac:dyDescent="0.2">
      <c r="O743" s="551"/>
    </row>
    <row r="744" spans="15:15" x14ac:dyDescent="0.2">
      <c r="O744" s="551"/>
    </row>
    <row r="745" spans="15:15" x14ac:dyDescent="0.2">
      <c r="O745" s="551"/>
    </row>
    <row r="746" spans="15:15" x14ac:dyDescent="0.2">
      <c r="O746" s="551"/>
    </row>
  </sheetData>
  <mergeCells count="33">
    <mergeCell ref="E3:L3"/>
    <mergeCell ref="E4:L4"/>
    <mergeCell ref="E5:L5"/>
    <mergeCell ref="J72:L72"/>
    <mergeCell ref="E73:F73"/>
    <mergeCell ref="G73:I73"/>
    <mergeCell ref="J73:L73"/>
    <mergeCell ref="M73:N73"/>
    <mergeCell ref="E76:F76"/>
    <mergeCell ref="G76:I76"/>
    <mergeCell ref="J76:L76"/>
    <mergeCell ref="E77:F77"/>
    <mergeCell ref="G77:I77"/>
    <mergeCell ref="J77:L77"/>
    <mergeCell ref="M77:N77"/>
    <mergeCell ref="J143:L143"/>
    <mergeCell ref="J78:L78"/>
    <mergeCell ref="M78:N78"/>
    <mergeCell ref="G80:H80"/>
    <mergeCell ref="I80:K80"/>
    <mergeCell ref="M80:N80"/>
    <mergeCell ref="E92:L92"/>
    <mergeCell ref="E93:L93"/>
    <mergeCell ref="E94:L94"/>
    <mergeCell ref="J138:L138"/>
    <mergeCell ref="G139:I139"/>
    <mergeCell ref="J139:L139"/>
    <mergeCell ref="J144:L144"/>
    <mergeCell ref="J145:L145"/>
    <mergeCell ref="G146:H146"/>
    <mergeCell ref="I146:K146"/>
    <mergeCell ref="G147:H147"/>
    <mergeCell ref="I147:K147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  <rowBreaks count="1" manualBreakCount="1">
    <brk id="42" min="3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X750"/>
  <sheetViews>
    <sheetView view="pageBreakPreview" topLeftCell="D1" zoomScaleSheetLayoutView="100" workbookViewId="0">
      <pane xSplit="2" ySplit="17" topLeftCell="F53" activePane="bottomRight" state="frozen"/>
      <selection activeCell="D1" sqref="D1"/>
      <selection pane="topRight" activeCell="F1" sqref="F1"/>
      <selection pane="bottomLeft" activeCell="D15" sqref="D15"/>
      <selection pane="bottomRight" activeCell="K92" sqref="K92"/>
    </sheetView>
  </sheetViews>
  <sheetFormatPr defaultColWidth="9.140625" defaultRowHeight="12.75" x14ac:dyDescent="0.2"/>
  <cols>
    <col min="1" max="1" width="1.85546875" style="310" hidden="1" customWidth="1"/>
    <col min="2" max="2" width="1.5703125" style="310" hidden="1" customWidth="1"/>
    <col min="3" max="4" width="5" style="310" hidden="1" customWidth="1"/>
    <col min="5" max="5" width="14.7109375" style="310" customWidth="1"/>
    <col min="6" max="6" width="68.28515625" style="310" customWidth="1"/>
    <col min="7" max="7" width="21.140625" style="310" customWidth="1"/>
    <col min="8" max="8" width="21" style="310" customWidth="1"/>
    <col min="9" max="9" width="21.140625" style="310" customWidth="1"/>
    <col min="10" max="10" width="20.140625" style="310" bestFit="1" customWidth="1"/>
    <col min="11" max="11" width="21" style="310" bestFit="1" customWidth="1"/>
    <col min="12" max="12" width="12.140625" style="310" customWidth="1"/>
    <col min="13" max="13" width="17.7109375" style="310" customWidth="1"/>
    <col min="14" max="14" width="20.7109375" style="310" bestFit="1" customWidth="1"/>
    <col min="15" max="15" width="15" style="310" bestFit="1" customWidth="1"/>
    <col min="16" max="16" width="12.5703125" style="310" bestFit="1" customWidth="1"/>
    <col min="17" max="17" width="20.42578125" style="310" customWidth="1"/>
    <col min="18" max="19" width="9.140625" style="310"/>
    <col min="20" max="20" width="30.7109375" style="310" customWidth="1"/>
    <col min="21" max="16384" width="9.140625" style="310"/>
  </cols>
  <sheetData>
    <row r="2" spans="5:16" x14ac:dyDescent="0.2">
      <c r="P2" s="403" t="s">
        <v>276</v>
      </c>
    </row>
    <row r="3" spans="5:16" ht="15" x14ac:dyDescent="0.2">
      <c r="E3" s="870" t="s">
        <v>222</v>
      </c>
      <c r="F3" s="870"/>
      <c r="G3" s="870"/>
      <c r="H3" s="870"/>
      <c r="I3" s="870"/>
      <c r="J3" s="870"/>
      <c r="K3" s="870"/>
      <c r="L3" s="870"/>
      <c r="M3" s="330"/>
      <c r="N3" s="330"/>
    </row>
    <row r="4" spans="5:16" ht="15" x14ac:dyDescent="0.2">
      <c r="E4" s="870" t="s">
        <v>303</v>
      </c>
      <c r="F4" s="870"/>
      <c r="G4" s="870"/>
      <c r="H4" s="870"/>
      <c r="I4" s="870"/>
      <c r="J4" s="870"/>
      <c r="K4" s="870"/>
      <c r="L4" s="870"/>
      <c r="M4" s="330"/>
      <c r="N4" s="330"/>
    </row>
    <row r="5" spans="5:16" ht="15" x14ac:dyDescent="0.2">
      <c r="E5" s="870" t="s">
        <v>304</v>
      </c>
      <c r="F5" s="870"/>
      <c r="G5" s="870"/>
      <c r="H5" s="870"/>
      <c r="I5" s="870"/>
      <c r="J5" s="870"/>
      <c r="K5" s="870"/>
      <c r="L5" s="870"/>
      <c r="M5" s="330"/>
      <c r="N5" s="330"/>
    </row>
    <row r="6" spans="5:16" ht="14.25" x14ac:dyDescent="0.2">
      <c r="E6" s="871" t="s">
        <v>287</v>
      </c>
      <c r="F6" s="871"/>
      <c r="G6" s="871"/>
      <c r="H6" s="871"/>
      <c r="I6" s="871"/>
      <c r="J6" s="871"/>
      <c r="K6" s="871"/>
      <c r="L6" s="871"/>
      <c r="M6" s="330"/>
      <c r="N6" s="330"/>
    </row>
    <row r="7" spans="5:16" x14ac:dyDescent="0.2">
      <c r="E7" s="872" t="s">
        <v>315</v>
      </c>
      <c r="F7" s="872"/>
      <c r="G7" s="872"/>
      <c r="H7" s="872"/>
      <c r="I7" s="872"/>
      <c r="J7" s="872"/>
      <c r="K7" s="872"/>
      <c r="L7" s="872"/>
      <c r="M7" s="330"/>
      <c r="N7" s="330"/>
    </row>
    <row r="8" spans="5:16" ht="13.5" thickBot="1" x14ac:dyDescent="0.25"/>
    <row r="9" spans="5:16" ht="24" customHeight="1" x14ac:dyDescent="0.2">
      <c r="E9" s="873" t="s">
        <v>146</v>
      </c>
      <c r="F9" s="875" t="s">
        <v>0</v>
      </c>
      <c r="G9" s="877" t="s">
        <v>294</v>
      </c>
      <c r="H9" s="879" t="s">
        <v>292</v>
      </c>
      <c r="I9" s="880"/>
      <c r="J9" s="875"/>
      <c r="K9" s="881" t="s">
        <v>286</v>
      </c>
      <c r="L9" s="882"/>
    </row>
    <row r="10" spans="5:16" ht="20.25" customHeight="1" x14ac:dyDescent="0.2">
      <c r="E10" s="874"/>
      <c r="F10" s="876"/>
      <c r="G10" s="878"/>
      <c r="H10" s="515" t="s">
        <v>289</v>
      </c>
      <c r="I10" s="515" t="s">
        <v>290</v>
      </c>
      <c r="J10" s="515" t="s">
        <v>291</v>
      </c>
      <c r="K10" s="515" t="s">
        <v>293</v>
      </c>
      <c r="L10" s="515" t="s">
        <v>295</v>
      </c>
    </row>
    <row r="11" spans="5:16" ht="17.25" customHeight="1" x14ac:dyDescent="0.2">
      <c r="E11" s="516">
        <v>1</v>
      </c>
      <c r="F11" s="516">
        <v>2</v>
      </c>
      <c r="G11" s="516">
        <v>3</v>
      </c>
      <c r="H11" s="516">
        <v>4</v>
      </c>
      <c r="I11" s="516">
        <v>5</v>
      </c>
      <c r="J11" s="516">
        <v>6</v>
      </c>
      <c r="K11" s="516" t="s">
        <v>296</v>
      </c>
      <c r="L11" s="516" t="s">
        <v>297</v>
      </c>
    </row>
    <row r="12" spans="5:16" ht="18.75" customHeight="1" x14ac:dyDescent="0.2">
      <c r="E12" s="514" t="s">
        <v>158</v>
      </c>
      <c r="F12" s="513" t="s">
        <v>45</v>
      </c>
      <c r="G12" s="471">
        <f>G13+G14+G15</f>
        <v>75158838000</v>
      </c>
      <c r="H12" s="471">
        <f>H13+H15+H14</f>
        <v>12346488901</v>
      </c>
      <c r="I12" s="471">
        <f>I13+I15+I14</f>
        <v>3172653598</v>
      </c>
      <c r="J12" s="471">
        <f>J13+J15+J14</f>
        <v>15519142499</v>
      </c>
      <c r="K12" s="512">
        <f>J12-G12</f>
        <v>-59639695501</v>
      </c>
      <c r="L12" s="503">
        <f>J12/G12*100</f>
        <v>20.648459864427387</v>
      </c>
      <c r="M12" s="404">
        <v>15501174988</v>
      </c>
      <c r="N12" s="327"/>
    </row>
    <row r="13" spans="5:16" ht="18.75" customHeight="1" x14ac:dyDescent="0.2">
      <c r="E13" s="392" t="s">
        <v>168</v>
      </c>
      <c r="F13" s="397" t="s">
        <v>26</v>
      </c>
      <c r="G13" s="472">
        <f>$G$17</f>
        <v>74320354000</v>
      </c>
      <c r="H13" s="472">
        <f>H17</f>
        <v>12195489537</v>
      </c>
      <c r="I13" s="472">
        <f t="shared" ref="I13" si="0">I17</f>
        <v>3087554416</v>
      </c>
      <c r="J13" s="472">
        <f>J17</f>
        <v>15283043953</v>
      </c>
      <c r="K13" s="512">
        <f>J13-G13</f>
        <v>-59037310047</v>
      </c>
      <c r="L13" s="504">
        <f>J13/G13*100</f>
        <v>20.563739447473569</v>
      </c>
      <c r="M13"/>
      <c r="N13" s="421"/>
    </row>
    <row r="14" spans="5:16" ht="18.75" customHeight="1" x14ac:dyDescent="0.2">
      <c r="E14" s="392" t="s">
        <v>169</v>
      </c>
      <c r="F14" s="397" t="s">
        <v>27</v>
      </c>
      <c r="G14" s="472">
        <f>$G$64</f>
        <v>538484000</v>
      </c>
      <c r="H14" s="472">
        <f>H64</f>
        <v>0</v>
      </c>
      <c r="I14" s="472">
        <f t="shared" ref="I14:J14" si="1">I64</f>
        <v>8991000</v>
      </c>
      <c r="J14" s="472">
        <f t="shared" si="1"/>
        <v>8991000</v>
      </c>
      <c r="K14" s="512">
        <f>J14-G14</f>
        <v>-529493000</v>
      </c>
      <c r="L14" s="504">
        <f>J14/G14*100</f>
        <v>1.6696874930360046</v>
      </c>
      <c r="N14" s="327"/>
    </row>
    <row r="15" spans="5:16" ht="18.75" customHeight="1" x14ac:dyDescent="0.2">
      <c r="E15" s="392" t="str">
        <f>E68</f>
        <v>4.1.04</v>
      </c>
      <c r="F15" s="397" t="s">
        <v>129</v>
      </c>
      <c r="G15" s="472">
        <f>G68</f>
        <v>300000000</v>
      </c>
      <c r="H15" s="472">
        <f>H68</f>
        <v>150999364</v>
      </c>
      <c r="I15" s="472">
        <f t="shared" ref="I15" si="2">I68</f>
        <v>76108182</v>
      </c>
      <c r="J15" s="472">
        <f>J68</f>
        <v>227107546</v>
      </c>
      <c r="K15" s="512">
        <f>J15-G15</f>
        <v>-72892454</v>
      </c>
      <c r="L15" s="504">
        <f>J15/G15*100</f>
        <v>75.702515333333338</v>
      </c>
    </row>
    <row r="16" spans="5:16" ht="5.0999999999999996" customHeight="1" x14ac:dyDescent="0.2">
      <c r="E16" s="517"/>
      <c r="F16" s="518"/>
      <c r="G16" s="519"/>
      <c r="H16" s="519"/>
      <c r="I16" s="519"/>
      <c r="J16" s="519"/>
      <c r="K16" s="519"/>
      <c r="L16" s="520"/>
    </row>
    <row r="17" spans="5:16" ht="18.75" customHeight="1" x14ac:dyDescent="0.2">
      <c r="E17" s="521" t="str">
        <f>E13</f>
        <v>4.1.01</v>
      </c>
      <c r="F17" s="522" t="str">
        <f>F13</f>
        <v>PENDAPATAN PAJAK DAERAH</v>
      </c>
      <c r="G17" s="523">
        <f>G18+G28+G39+G45+G48+G49+G52+G55+G56+G59+G62</f>
        <v>74320354000</v>
      </c>
      <c r="H17" s="523">
        <f>H18+H28+H39+H45+H48+H49+H52+H55+H56+H59+H62</f>
        <v>12195489537</v>
      </c>
      <c r="I17" s="523">
        <f>I18+I28+I39+I45+I48+I49+I52+I55+I56+I59+I62</f>
        <v>3087554416</v>
      </c>
      <c r="J17" s="523">
        <f t="shared" ref="J17" si="3">J18+J28+J39+J45+J48+J49+J52+J55+J56+J59+J62</f>
        <v>15283043953</v>
      </c>
      <c r="K17" s="523">
        <f>J17-G17</f>
        <v>-59037310047</v>
      </c>
      <c r="L17" s="524">
        <f>J17/G17*100</f>
        <v>20.563739447473569</v>
      </c>
      <c r="M17" s="469">
        <f>H18+H28+H39+H45+H48+H49+H52+H55+H56</f>
        <v>9503728159</v>
      </c>
    </row>
    <row r="18" spans="5:16" ht="18.75" customHeight="1" x14ac:dyDescent="0.2">
      <c r="E18" s="373" t="s">
        <v>170</v>
      </c>
      <c r="F18" s="351" t="s">
        <v>157</v>
      </c>
      <c r="G18" s="473">
        <f>G19+G22+G25</f>
        <v>2463180809</v>
      </c>
      <c r="H18" s="473">
        <f>H19+H22+H25</f>
        <v>474549286</v>
      </c>
      <c r="I18" s="473">
        <f>I19+I22+I25</f>
        <v>63891648</v>
      </c>
      <c r="J18" s="473">
        <f t="shared" ref="J18" si="4">J19+J22+J25</f>
        <v>538440934</v>
      </c>
      <c r="K18" s="473">
        <f>J18-G18</f>
        <v>-1924739875</v>
      </c>
      <c r="L18" s="505">
        <f>J18/G18*100</f>
        <v>21.859578153282047</v>
      </c>
    </row>
    <row r="19" spans="5:16" ht="18.75" customHeight="1" x14ac:dyDescent="0.2">
      <c r="E19" s="372" t="s">
        <v>171</v>
      </c>
      <c r="F19" s="335" t="s">
        <v>175</v>
      </c>
      <c r="G19" s="474">
        <v>2001580809</v>
      </c>
      <c r="H19" s="474">
        <f>H20+H21</f>
        <v>358828596</v>
      </c>
      <c r="I19" s="474">
        <f>I20+I21</f>
        <v>31846648</v>
      </c>
      <c r="J19" s="474">
        <f t="shared" ref="J19" si="5">J20+J21</f>
        <v>390675244</v>
      </c>
      <c r="K19" s="474"/>
      <c r="L19" s="506">
        <f>J19/G19*100</f>
        <v>19.51833482032551</v>
      </c>
      <c r="M19" s="470"/>
    </row>
    <row r="20" spans="5:16" ht="18.75" customHeight="1" x14ac:dyDescent="0.2">
      <c r="E20" s="372"/>
      <c r="F20" s="341" t="s">
        <v>149</v>
      </c>
      <c r="G20" s="475"/>
      <c r="H20" s="474">
        <f>'LRA-MEI'!J20</f>
        <v>358828596</v>
      </c>
      <c r="I20" s="474">
        <f>'REKON-JUNI'!H16</f>
        <v>31846648</v>
      </c>
      <c r="J20" s="474">
        <f>H20+I20</f>
        <v>390675244</v>
      </c>
      <c r="K20" s="474"/>
      <c r="L20" s="507"/>
      <c r="M20" s="327"/>
      <c r="N20" s="327"/>
    </row>
    <row r="21" spans="5:16" ht="18.75" customHeight="1" x14ac:dyDescent="0.2">
      <c r="E21" s="372"/>
      <c r="F21" s="341" t="s">
        <v>147</v>
      </c>
      <c r="G21" s="475"/>
      <c r="H21" s="474">
        <f>'LRA-MEI'!J21</f>
        <v>0</v>
      </c>
      <c r="I21" s="474">
        <f>'REKON-JUNI'!H17</f>
        <v>0</v>
      </c>
      <c r="J21" s="474">
        <f>H21+I21</f>
        <v>0</v>
      </c>
      <c r="K21" s="474"/>
      <c r="L21" s="507"/>
      <c r="M21" s="469"/>
    </row>
    <row r="22" spans="5:16" ht="21.75" customHeight="1" x14ac:dyDescent="0.2">
      <c r="E22" s="372" t="s">
        <v>173</v>
      </c>
      <c r="F22" s="336" t="s">
        <v>172</v>
      </c>
      <c r="G22" s="474">
        <v>350000000</v>
      </c>
      <c r="H22" s="474">
        <f>H23+H24</f>
        <v>93173190</v>
      </c>
      <c r="I22" s="474">
        <f>I23+I24</f>
        <v>31545000</v>
      </c>
      <c r="J22" s="474">
        <f>J23+J24</f>
        <v>124718190</v>
      </c>
      <c r="K22" s="474"/>
      <c r="L22" s="506">
        <f>J22/G22*100</f>
        <v>35.633768571428568</v>
      </c>
      <c r="M22" s="327"/>
      <c r="N22" s="327"/>
    </row>
    <row r="23" spans="5:16" ht="36.75" customHeight="1" x14ac:dyDescent="0.2">
      <c r="E23" s="372"/>
      <c r="F23" s="339" t="s">
        <v>150</v>
      </c>
      <c r="G23" s="474"/>
      <c r="H23" s="474">
        <f>'LRA-MEI'!J23</f>
        <v>89317394</v>
      </c>
      <c r="I23" s="474">
        <f>'REKON-JUNI'!H19</f>
        <v>15949500</v>
      </c>
      <c r="J23" s="474">
        <f>H23+I23</f>
        <v>105266894</v>
      </c>
      <c r="K23" s="474"/>
      <c r="L23" s="506"/>
      <c r="M23" s="404"/>
    </row>
    <row r="24" spans="5:16" ht="34.5" customHeight="1" x14ac:dyDescent="0.2">
      <c r="E24" s="372"/>
      <c r="F24" s="339" t="s">
        <v>148</v>
      </c>
      <c r="G24" s="475"/>
      <c r="H24" s="474">
        <f>'LRA-MEI'!J24</f>
        <v>3855796</v>
      </c>
      <c r="I24" s="474">
        <f>'REKON-JUNI'!H20</f>
        <v>15595500</v>
      </c>
      <c r="J24" s="474">
        <f>H24+I24</f>
        <v>19451296</v>
      </c>
      <c r="K24" s="474"/>
      <c r="L24" s="506"/>
      <c r="M24" s="327"/>
    </row>
    <row r="25" spans="5:16" ht="18.75" customHeight="1" x14ac:dyDescent="0.2">
      <c r="E25" s="372" t="s">
        <v>174</v>
      </c>
      <c r="F25" s="335" t="s">
        <v>176</v>
      </c>
      <c r="G25" s="474">
        <v>111600000</v>
      </c>
      <c r="H25" s="474">
        <f>H26+H27</f>
        <v>22547500</v>
      </c>
      <c r="I25" s="474">
        <f>I26+I27</f>
        <v>500000</v>
      </c>
      <c r="J25" s="474">
        <f t="shared" ref="J25" si="6">J26+J27</f>
        <v>23047500</v>
      </c>
      <c r="K25" s="474"/>
      <c r="L25" s="506">
        <f>J25/G25*100</f>
        <v>20.651881720430108</v>
      </c>
      <c r="M25" s="327"/>
    </row>
    <row r="26" spans="5:16" ht="18.75" customHeight="1" x14ac:dyDescent="0.2">
      <c r="E26" s="372"/>
      <c r="F26" s="341" t="s">
        <v>151</v>
      </c>
      <c r="G26" s="474"/>
      <c r="H26" s="474">
        <f>'LRA-MEI'!J26</f>
        <v>21697500</v>
      </c>
      <c r="I26" s="474">
        <f>'REKON-JUNI'!H22</f>
        <v>500000</v>
      </c>
      <c r="J26" s="474">
        <f>H26+I26</f>
        <v>22197500</v>
      </c>
      <c r="K26" s="474"/>
      <c r="L26" s="506"/>
      <c r="M26" s="404"/>
    </row>
    <row r="27" spans="5:16" ht="18.75" customHeight="1" x14ac:dyDescent="0.2">
      <c r="E27" s="372"/>
      <c r="F27" s="341" t="str">
        <f xml:space="preserve"> "Penerimaan Piutang " &amp;F25</f>
        <v>Penerimaan Piutang Pajak Wisma Pariwisata</v>
      </c>
      <c r="G27" s="475"/>
      <c r="H27" s="474">
        <f>'LRA-MEI'!J27</f>
        <v>850000</v>
      </c>
      <c r="I27" s="474">
        <f>'REKON-JUNI'!H23</f>
        <v>0</v>
      </c>
      <c r="J27" s="474">
        <f>H27+I27</f>
        <v>850000</v>
      </c>
      <c r="K27" s="474"/>
      <c r="L27" s="506"/>
      <c r="M27" s="469"/>
    </row>
    <row r="28" spans="5:16" ht="18.75" customHeight="1" x14ac:dyDescent="0.2">
      <c r="E28" s="373" t="s">
        <v>177</v>
      </c>
      <c r="F28" s="427" t="s">
        <v>159</v>
      </c>
      <c r="G28" s="476">
        <v>3637447807</v>
      </c>
      <c r="H28" s="473">
        <f>H29+H32+H35+H38</f>
        <v>1037886541</v>
      </c>
      <c r="I28" s="473">
        <f>I29+I32+I35+I38</f>
        <v>209197734</v>
      </c>
      <c r="J28" s="473">
        <f t="shared" ref="J28" si="7">J29+J32+J35+J38</f>
        <v>1247084275</v>
      </c>
      <c r="K28" s="473">
        <f>J28-G28</f>
        <v>-2390363532</v>
      </c>
      <c r="L28" s="505">
        <f>J28/G28*100</f>
        <v>34.284595715712491</v>
      </c>
      <c r="N28" s="404"/>
    </row>
    <row r="29" spans="5:16" ht="18.75" customHeight="1" x14ac:dyDescent="0.2">
      <c r="E29" s="372" t="s">
        <v>178</v>
      </c>
      <c r="F29" s="335" t="s">
        <v>179</v>
      </c>
      <c r="G29" s="477"/>
      <c r="H29" s="474">
        <f>H30+H31</f>
        <v>540416725</v>
      </c>
      <c r="I29" s="474">
        <f>I30+I31</f>
        <v>93691724</v>
      </c>
      <c r="J29" s="474">
        <f t="shared" ref="J29" si="8">J30+J31</f>
        <v>634108449</v>
      </c>
      <c r="K29" s="474"/>
      <c r="L29" s="506"/>
      <c r="M29" s="327"/>
      <c r="N29" s="404"/>
      <c r="P29"/>
    </row>
    <row r="30" spans="5:16" ht="18.75" customHeight="1" x14ac:dyDescent="0.2">
      <c r="E30" s="372"/>
      <c r="F30" s="341" t="s">
        <v>180</v>
      </c>
      <c r="G30" s="474"/>
      <c r="H30" s="474">
        <f>'LRA-MEI'!J30</f>
        <v>464203942</v>
      </c>
      <c r="I30" s="474">
        <f>'REKON-JUNI'!H26</f>
        <v>93691724</v>
      </c>
      <c r="J30" s="474">
        <f>H30+I30</f>
        <v>557895666</v>
      </c>
      <c r="K30" s="474"/>
      <c r="L30" s="506"/>
      <c r="M30" s="327"/>
      <c r="N30" s="404"/>
    </row>
    <row r="31" spans="5:16" ht="18.75" customHeight="1" x14ac:dyDescent="0.2">
      <c r="E31" s="372"/>
      <c r="F31" s="341" t="str">
        <f xml:space="preserve"> "Penerimaan Piutang " &amp;F29</f>
        <v>Penerimaan Piutang Pajak Restoran dan Sejenisnya</v>
      </c>
      <c r="G31" s="475"/>
      <c r="H31" s="474">
        <f>'LRA-MEI'!J31</f>
        <v>76212783</v>
      </c>
      <c r="I31" s="474">
        <f>'REKON-JUNI'!H27</f>
        <v>0</v>
      </c>
      <c r="J31" s="474">
        <f>H31+I31</f>
        <v>76212783</v>
      </c>
      <c r="K31" s="474"/>
      <c r="L31" s="507"/>
      <c r="M31" s="327"/>
    </row>
    <row r="32" spans="5:16" ht="18.75" customHeight="1" x14ac:dyDescent="0.2">
      <c r="E32" s="372" t="s">
        <v>181</v>
      </c>
      <c r="F32" s="335" t="s">
        <v>182</v>
      </c>
      <c r="G32" s="477"/>
      <c r="H32" s="483">
        <f>H33+H34</f>
        <v>69440677</v>
      </c>
      <c r="I32" s="483">
        <f>I33+I34</f>
        <v>14745240</v>
      </c>
      <c r="J32" s="483">
        <f t="shared" ref="J32" si="9">J33+J34</f>
        <v>84185917</v>
      </c>
      <c r="K32" s="483"/>
      <c r="L32" s="506"/>
      <c r="M32" s="404"/>
    </row>
    <row r="33" spans="5:16" ht="18.75" customHeight="1" x14ac:dyDescent="0.2">
      <c r="E33" s="372"/>
      <c r="F33" s="341" t="s">
        <v>183</v>
      </c>
      <c r="G33" s="474"/>
      <c r="H33" s="474">
        <f>'LRA-MEI'!J33</f>
        <v>62693377</v>
      </c>
      <c r="I33" s="474">
        <f>'REKON-JUNI'!H29</f>
        <v>14745240</v>
      </c>
      <c r="J33" s="474">
        <f>H33+I33</f>
        <v>77438617</v>
      </c>
      <c r="K33" s="474"/>
      <c r="L33" s="506"/>
      <c r="M33" s="404"/>
      <c r="N33" s="420"/>
    </row>
    <row r="34" spans="5:16" ht="18.75" customHeight="1" x14ac:dyDescent="0.2">
      <c r="E34" s="372"/>
      <c r="F34" s="341" t="str">
        <f xml:space="preserve"> "Penerimaan Piutang " &amp;F32</f>
        <v>Penerimaan Piutang Pajak Rumah Makan dan Sejenisnya</v>
      </c>
      <c r="G34" s="475"/>
      <c r="H34" s="474">
        <f>'LRA-MEI'!J34</f>
        <v>6747300</v>
      </c>
      <c r="I34" s="474">
        <f>'REKON-JUNI'!H30</f>
        <v>0</v>
      </c>
      <c r="J34" s="474">
        <f>H34+I34</f>
        <v>6747300</v>
      </c>
      <c r="K34" s="474"/>
      <c r="L34" s="507"/>
      <c r="M34" s="327"/>
    </row>
    <row r="35" spans="5:16" ht="18.75" customHeight="1" x14ac:dyDescent="0.2">
      <c r="E35" s="372" t="s">
        <v>184</v>
      </c>
      <c r="F35" s="335" t="s">
        <v>185</v>
      </c>
      <c r="G35" s="477"/>
      <c r="H35" s="474">
        <f>H36+H37</f>
        <v>182405339</v>
      </c>
      <c r="I35" s="474">
        <f>I36+I37</f>
        <v>23832235</v>
      </c>
      <c r="J35" s="474">
        <f t="shared" ref="J35" si="10">J36+J37</f>
        <v>206237574</v>
      </c>
      <c r="K35" s="474"/>
      <c r="L35" s="506"/>
    </row>
    <row r="36" spans="5:16" ht="18.75" customHeight="1" x14ac:dyDescent="0.2">
      <c r="E36" s="372"/>
      <c r="F36" s="341" t="s">
        <v>186</v>
      </c>
      <c r="G36" s="475"/>
      <c r="H36" s="474">
        <f>'LRA-MEI'!J36</f>
        <v>149729721</v>
      </c>
      <c r="I36" s="474">
        <f>'REKON-JUNI'!H32</f>
        <v>23832235</v>
      </c>
      <c r="J36" s="474">
        <f>H36+I36</f>
        <v>173561956</v>
      </c>
      <c r="K36" s="474"/>
      <c r="L36" s="507"/>
      <c r="M36" s="327"/>
    </row>
    <row r="37" spans="5:16" ht="18.75" customHeight="1" x14ac:dyDescent="0.2">
      <c r="E37" s="372"/>
      <c r="F37" s="341" t="str">
        <f xml:space="preserve"> "Penerimaan Piutang " &amp;F35</f>
        <v>Penerimaan Piutang Pajak Kafetaria dan Sejenisnya</v>
      </c>
      <c r="G37" s="475"/>
      <c r="H37" s="474">
        <f>'LRA-MEI'!J37</f>
        <v>32675618</v>
      </c>
      <c r="I37" s="474">
        <f>'REKON-JUNI'!H33</f>
        <v>0</v>
      </c>
      <c r="J37" s="474">
        <f>H37+I37</f>
        <v>32675618</v>
      </c>
      <c r="K37" s="474"/>
      <c r="L37" s="506"/>
      <c r="M37" s="404"/>
      <c r="N37" s="327"/>
    </row>
    <row r="38" spans="5:16" ht="18.75" customHeight="1" x14ac:dyDescent="0.2">
      <c r="E38" s="372" t="s">
        <v>188</v>
      </c>
      <c r="F38" s="335" t="s">
        <v>187</v>
      </c>
      <c r="G38" s="477"/>
      <c r="H38" s="474">
        <f>'LRA-MEI'!J38</f>
        <v>245623800</v>
      </c>
      <c r="I38" s="474">
        <f>'REKON-JUNI'!H34</f>
        <v>76928535</v>
      </c>
      <c r="J38" s="474">
        <f>H38+I38</f>
        <v>322552335</v>
      </c>
      <c r="K38" s="474"/>
      <c r="L38" s="506"/>
      <c r="M38" s="469"/>
      <c r="N38" s="327"/>
    </row>
    <row r="39" spans="5:16" ht="18.75" customHeight="1" x14ac:dyDescent="0.2">
      <c r="E39" s="373" t="s">
        <v>189</v>
      </c>
      <c r="F39" s="351" t="s">
        <v>160</v>
      </c>
      <c r="G39" s="473">
        <f>G40+G43</f>
        <v>11590549</v>
      </c>
      <c r="H39" s="473">
        <f>H40</f>
        <v>6600000</v>
      </c>
      <c r="I39" s="473">
        <f>I40</f>
        <v>890000</v>
      </c>
      <c r="J39" s="473">
        <f t="shared" ref="J39" si="11">J40</f>
        <v>7490000</v>
      </c>
      <c r="K39" s="473">
        <f>J39-G39</f>
        <v>-4100549</v>
      </c>
      <c r="L39" s="505">
        <f>J39/G39*100</f>
        <v>64.621615421323014</v>
      </c>
      <c r="N39" s="327"/>
    </row>
    <row r="40" spans="5:16" ht="18.75" customHeight="1" x14ac:dyDescent="0.2">
      <c r="E40" s="374" t="s">
        <v>191</v>
      </c>
      <c r="F40" s="337" t="s">
        <v>190</v>
      </c>
      <c r="G40" s="474">
        <v>11590549</v>
      </c>
      <c r="H40" s="474">
        <f>H41+H42+H43+H44</f>
        <v>6600000</v>
      </c>
      <c r="I40" s="474">
        <f>I41+I42+I43+I44</f>
        <v>890000</v>
      </c>
      <c r="J40" s="474">
        <f>J41+J42+J43+J44</f>
        <v>7490000</v>
      </c>
      <c r="K40" s="474"/>
      <c r="L40" s="506">
        <f>J40/G40*100</f>
        <v>64.621615421323014</v>
      </c>
      <c r="N40" s="422"/>
      <c r="O40" s="421"/>
    </row>
    <row r="41" spans="5:16" ht="18.75" customHeight="1" x14ac:dyDescent="0.2">
      <c r="E41" s="374"/>
      <c r="F41" s="344" t="s">
        <v>192</v>
      </c>
      <c r="G41" s="474"/>
      <c r="H41" s="474">
        <f>'LRA-MEI'!J41</f>
        <v>2130000</v>
      </c>
      <c r="I41" s="474">
        <f>'REKON-JUNI'!H37</f>
        <v>0</v>
      </c>
      <c r="J41" s="474">
        <f>H41+I41</f>
        <v>2130000</v>
      </c>
      <c r="K41" s="474"/>
      <c r="L41" s="506"/>
      <c r="N41" s="421"/>
      <c r="O41" s="327"/>
    </row>
    <row r="42" spans="5:16" ht="18.75" customHeight="1" x14ac:dyDescent="0.2">
      <c r="E42" s="374"/>
      <c r="F42" s="341" t="str">
        <f xml:space="preserve"> "Penerimaan Piutang " &amp;F40</f>
        <v>Penerimaan Piutang Pajak Diskotik, Karaoke, Club Malam, dan Sejenisnya</v>
      </c>
      <c r="G42" s="474"/>
      <c r="H42" s="474">
        <f>'LRA-MEI'!J42</f>
        <v>0</v>
      </c>
      <c r="I42" s="474">
        <f>'REKON-JUNI'!H38</f>
        <v>0</v>
      </c>
      <c r="J42" s="474">
        <f>H42+I42</f>
        <v>0</v>
      </c>
      <c r="K42" s="474"/>
      <c r="L42" s="507"/>
      <c r="N42" s="327"/>
    </row>
    <row r="43" spans="5:16" ht="18.75" customHeight="1" x14ac:dyDescent="0.2">
      <c r="E43" s="374"/>
      <c r="F43" s="341" t="s">
        <v>225</v>
      </c>
      <c r="G43" s="474"/>
      <c r="H43" s="474">
        <f>'LRA-MEI'!J43</f>
        <v>4470000</v>
      </c>
      <c r="I43" s="474">
        <f>'REKON-JUNI'!H39</f>
        <v>890000</v>
      </c>
      <c r="J43" s="474">
        <f>H43+I43</f>
        <v>5360000</v>
      </c>
      <c r="K43" s="474"/>
      <c r="L43" s="507"/>
      <c r="M43"/>
    </row>
    <row r="44" spans="5:16" ht="18.75" customHeight="1" x14ac:dyDescent="0.2">
      <c r="E44" s="374"/>
      <c r="F44" s="341" t="s">
        <v>275</v>
      </c>
      <c r="G44" s="474"/>
      <c r="H44" s="474">
        <f>'LRA-MEI'!J44</f>
        <v>0</v>
      </c>
      <c r="I44" s="474">
        <f>'REKON-JUNI'!H40</f>
        <v>0</v>
      </c>
      <c r="J44" s="474">
        <f>H44+I44</f>
        <v>0</v>
      </c>
      <c r="K44" s="474"/>
      <c r="L44" s="507"/>
      <c r="M44"/>
    </row>
    <row r="45" spans="5:16" ht="18.75" customHeight="1" x14ac:dyDescent="0.2">
      <c r="E45" s="373" t="s">
        <v>193</v>
      </c>
      <c r="F45" s="351" t="s">
        <v>161</v>
      </c>
      <c r="G45" s="473">
        <f>G46+G47</f>
        <v>846864648</v>
      </c>
      <c r="H45" s="473">
        <f>H46+H47</f>
        <v>205332500</v>
      </c>
      <c r="I45" s="473">
        <f>I46+I47</f>
        <v>15012000</v>
      </c>
      <c r="J45" s="473">
        <f t="shared" ref="J45" si="12">J46+J47</f>
        <v>220344500</v>
      </c>
      <c r="K45" s="473">
        <f>J45-G45</f>
        <v>-626520148</v>
      </c>
      <c r="L45" s="505">
        <f>J45/G45*100</f>
        <v>26.018856793748224</v>
      </c>
    </row>
    <row r="46" spans="5:16" ht="18.75" customHeight="1" x14ac:dyDescent="0.2">
      <c r="E46" s="372" t="s">
        <v>195</v>
      </c>
      <c r="F46" s="335" t="s">
        <v>194</v>
      </c>
      <c r="G46" s="478">
        <v>426864648</v>
      </c>
      <c r="H46" s="474">
        <f>'LRA-MEI'!J46</f>
        <v>62425000</v>
      </c>
      <c r="I46" s="474">
        <f>'REKON-JUNI'!H42</f>
        <v>10500000</v>
      </c>
      <c r="J46" s="474">
        <f>H46+I46</f>
        <v>72925000</v>
      </c>
      <c r="K46" s="474"/>
      <c r="L46" s="506">
        <f t="shared" ref="L46:L52" si="13">J46/G46*100</f>
        <v>17.083869639164874</v>
      </c>
    </row>
    <row r="47" spans="5:16" ht="18.75" customHeight="1" x14ac:dyDescent="0.2">
      <c r="E47" s="372" t="s">
        <v>196</v>
      </c>
      <c r="F47" s="335" t="s">
        <v>197</v>
      </c>
      <c r="G47" s="478">
        <v>420000000</v>
      </c>
      <c r="H47" s="474">
        <f>'LRA-MEI'!J47</f>
        <v>142907500</v>
      </c>
      <c r="I47" s="474">
        <f>'REKON-JUNI'!H43</f>
        <v>4512000</v>
      </c>
      <c r="J47" s="474">
        <f>H47+I47</f>
        <v>147419500</v>
      </c>
      <c r="K47" s="474"/>
      <c r="L47" s="506">
        <f t="shared" si="13"/>
        <v>35.09988095238095</v>
      </c>
      <c r="M47" s="404"/>
    </row>
    <row r="48" spans="5:16" ht="18.75" customHeight="1" x14ac:dyDescent="0.2">
      <c r="E48" s="373" t="s">
        <v>198</v>
      </c>
      <c r="F48" s="351" t="s">
        <v>162</v>
      </c>
      <c r="G48" s="479">
        <v>20400000000</v>
      </c>
      <c r="H48" s="473">
        <f>'LRA-MEI'!J48</f>
        <v>7743136832</v>
      </c>
      <c r="I48" s="473">
        <f>'REKON-JUNI'!H44</f>
        <v>1589284902</v>
      </c>
      <c r="J48" s="473">
        <f>H48+I48</f>
        <v>9332421734</v>
      </c>
      <c r="K48" s="473">
        <f>J48-G48</f>
        <v>-11067578266</v>
      </c>
      <c r="L48" s="505">
        <f t="shared" si="13"/>
        <v>45.747165362745093</v>
      </c>
      <c r="M48" s="404"/>
      <c r="P48" s="403"/>
    </row>
    <row r="49" spans="5:14" ht="18.75" customHeight="1" x14ac:dyDescent="0.2">
      <c r="E49" s="373" t="s">
        <v>199</v>
      </c>
      <c r="F49" s="351" t="s">
        <v>85</v>
      </c>
      <c r="G49" s="480">
        <v>300000000</v>
      </c>
      <c r="H49" s="480">
        <f>H50+H51</f>
        <v>21010000</v>
      </c>
      <c r="I49" s="480">
        <f>I50+I51</f>
        <v>2450000</v>
      </c>
      <c r="J49" s="480">
        <f t="shared" ref="J49" si="14">J50+J51</f>
        <v>23460000</v>
      </c>
      <c r="K49" s="473">
        <f>J49-G49</f>
        <v>-276540000</v>
      </c>
      <c r="L49" s="505">
        <f t="shared" si="13"/>
        <v>7.82</v>
      </c>
      <c r="M49" s="405"/>
      <c r="N49" s="403"/>
    </row>
    <row r="50" spans="5:14" ht="18.75" customHeight="1" x14ac:dyDescent="0.2">
      <c r="E50" s="373"/>
      <c r="F50" s="344" t="s">
        <v>163</v>
      </c>
      <c r="G50" s="480"/>
      <c r="H50" s="474">
        <f>'LRA-MEI'!J50</f>
        <v>18710000</v>
      </c>
      <c r="I50" s="474">
        <f>'REKON-JUNI'!H46</f>
        <v>2450000</v>
      </c>
      <c r="J50" s="474">
        <f>H50+I50</f>
        <v>21160000</v>
      </c>
      <c r="K50" s="474"/>
      <c r="L50" s="505"/>
    </row>
    <row r="51" spans="5:14" ht="18.75" customHeight="1" x14ac:dyDescent="0.2">
      <c r="E51" s="373"/>
      <c r="F51" s="341" t="str">
        <f xml:space="preserve"> "Penerimaan Piutang " &amp;F49</f>
        <v>Penerimaan Piutang Pajak Parkir</v>
      </c>
      <c r="G51" s="480"/>
      <c r="H51" s="474">
        <f>'LRA-MEI'!J51</f>
        <v>2300000</v>
      </c>
      <c r="I51" s="474">
        <f>'REKON-JUNI'!H47</f>
        <v>0</v>
      </c>
      <c r="J51" s="474">
        <f>H51+I51</f>
        <v>2300000</v>
      </c>
      <c r="K51" s="474"/>
      <c r="L51" s="505"/>
    </row>
    <row r="52" spans="5:14" ht="18.75" customHeight="1" x14ac:dyDescent="0.2">
      <c r="E52" s="373" t="s">
        <v>202</v>
      </c>
      <c r="F52" s="351" t="s">
        <v>200</v>
      </c>
      <c r="G52" s="480">
        <v>80000000</v>
      </c>
      <c r="H52" s="480">
        <f>H53+H54</f>
        <v>10828000</v>
      </c>
      <c r="I52" s="480">
        <f>I53+I54</f>
        <v>59358810</v>
      </c>
      <c r="J52" s="480">
        <f t="shared" ref="J52" si="15">J53+J54</f>
        <v>70186810</v>
      </c>
      <c r="K52" s="473">
        <f>J52-G52</f>
        <v>-9813190</v>
      </c>
      <c r="L52" s="505">
        <f t="shared" si="13"/>
        <v>87.733512500000003</v>
      </c>
    </row>
    <row r="53" spans="5:14" ht="18.75" customHeight="1" x14ac:dyDescent="0.2">
      <c r="E53" s="372"/>
      <c r="F53" s="341" t="s">
        <v>201</v>
      </c>
      <c r="G53" s="478"/>
      <c r="H53" s="474">
        <f>'LRA-MEI'!J53</f>
        <v>8310500</v>
      </c>
      <c r="I53" s="474">
        <f>'REKON-JUNI'!H49</f>
        <v>59358810</v>
      </c>
      <c r="J53" s="474">
        <f>H53+I53</f>
        <v>67669310</v>
      </c>
      <c r="K53" s="474"/>
      <c r="L53" s="506"/>
      <c r="M53" s="403"/>
    </row>
    <row r="54" spans="5:14" ht="18.75" customHeight="1" x14ac:dyDescent="0.2">
      <c r="E54" s="372"/>
      <c r="F54" s="341" t="str">
        <f xml:space="preserve"> "Penerimaan Piutang " &amp;F52</f>
        <v>Penerimaan Piutang Pajak Air Tanah</v>
      </c>
      <c r="G54" s="481"/>
      <c r="H54" s="474">
        <f>'LRA-MEI'!J54</f>
        <v>2517500</v>
      </c>
      <c r="I54" s="474">
        <f>'REKON-JUNI'!H50</f>
        <v>0</v>
      </c>
      <c r="J54" s="474">
        <f>H54+I54</f>
        <v>2517500</v>
      </c>
      <c r="K54" s="474"/>
      <c r="L54" s="507"/>
    </row>
    <row r="55" spans="5:14" ht="18.75" customHeight="1" x14ac:dyDescent="0.2">
      <c r="E55" s="373" t="s">
        <v>203</v>
      </c>
      <c r="F55" s="351" t="s">
        <v>87</v>
      </c>
      <c r="G55" s="480">
        <v>500000000</v>
      </c>
      <c r="H55" s="473">
        <f>'LRA-MEI'!J55</f>
        <v>0</v>
      </c>
      <c r="I55" s="474">
        <f>'REKON-JUNI'!H51</f>
        <v>0</v>
      </c>
      <c r="J55" s="474">
        <f>H55+I55</f>
        <v>0</v>
      </c>
      <c r="K55" s="473">
        <f>J55-G55</f>
        <v>-500000000</v>
      </c>
      <c r="L55" s="505">
        <f>J55/G55*100</f>
        <v>0</v>
      </c>
    </row>
    <row r="56" spans="5:14" ht="18.75" customHeight="1" x14ac:dyDescent="0.2">
      <c r="E56" s="373" t="s">
        <v>204</v>
      </c>
      <c r="F56" s="351" t="s">
        <v>226</v>
      </c>
      <c r="G56" s="480">
        <v>785886750</v>
      </c>
      <c r="H56" s="480">
        <f>H57+H58</f>
        <v>4385000</v>
      </c>
      <c r="I56" s="480">
        <f>I57+I58</f>
        <v>0</v>
      </c>
      <c r="J56" s="473">
        <f>J57+J58</f>
        <v>4385000</v>
      </c>
      <c r="K56" s="473">
        <f>J56-G56</f>
        <v>-781501750</v>
      </c>
      <c r="L56" s="505">
        <f t="shared" ref="L56" si="16">J56/G56*100</f>
        <v>0.55796843501942228</v>
      </c>
      <c r="N56" s="403" t="s">
        <v>284</v>
      </c>
    </row>
    <row r="57" spans="5:14" ht="18.75" customHeight="1" x14ac:dyDescent="0.2">
      <c r="E57" s="373"/>
      <c r="F57" s="401" t="s">
        <v>228</v>
      </c>
      <c r="G57" s="480"/>
      <c r="H57" s="474">
        <f>'LRA-MEI'!J57</f>
        <v>4385000</v>
      </c>
      <c r="I57" s="474">
        <f>'REKON-JUNI'!H53</f>
        <v>0</v>
      </c>
      <c r="J57" s="474">
        <f>H57+I57</f>
        <v>4385000</v>
      </c>
      <c r="K57" s="474"/>
      <c r="L57" s="505"/>
    </row>
    <row r="58" spans="5:14" ht="18.75" customHeight="1" x14ac:dyDescent="0.2">
      <c r="E58" s="373"/>
      <c r="F58" s="401" t="s">
        <v>227</v>
      </c>
      <c r="G58" s="480"/>
      <c r="H58" s="474">
        <f>'LRA-MEI'!J58</f>
        <v>0</v>
      </c>
      <c r="I58" s="474">
        <f>'REKON-JUNI'!H54</f>
        <v>0</v>
      </c>
      <c r="J58" s="474">
        <f>H58+I58</f>
        <v>0</v>
      </c>
      <c r="K58" s="474"/>
      <c r="L58" s="505"/>
    </row>
    <row r="59" spans="5:14" ht="27" customHeight="1" x14ac:dyDescent="0.2">
      <c r="E59" s="373" t="s">
        <v>206</v>
      </c>
      <c r="F59" s="360" t="s">
        <v>205</v>
      </c>
      <c r="G59" s="482">
        <f>G60+G61</f>
        <v>33451567633</v>
      </c>
      <c r="H59" s="482">
        <f>H60+H61</f>
        <v>553872828</v>
      </c>
      <c r="I59" s="482">
        <f>I60+I61</f>
        <v>760648322</v>
      </c>
      <c r="J59" s="482">
        <f t="shared" ref="J59" si="17">J60+J61</f>
        <v>1314521150</v>
      </c>
      <c r="K59" s="473">
        <f>J59-G59</f>
        <v>-32137046483</v>
      </c>
      <c r="L59" s="508">
        <f>J59/G59*100</f>
        <v>3.9296249563599637</v>
      </c>
      <c r="M59" s="327">
        <f>J59+J68</f>
        <v>1541628696</v>
      </c>
      <c r="N59" s="403"/>
    </row>
    <row r="60" spans="5:14" ht="27" customHeight="1" x14ac:dyDescent="0.2">
      <c r="E60" s="372"/>
      <c r="F60" s="339" t="s">
        <v>207</v>
      </c>
      <c r="G60" s="481">
        <v>15673511656</v>
      </c>
      <c r="H60" s="474">
        <f>'LRA-MEI'!J60</f>
        <v>1832498</v>
      </c>
      <c r="I60" s="474">
        <f>'REKON-JUNI'!H56</f>
        <v>531811050</v>
      </c>
      <c r="J60" s="474">
        <f>H60+I60</f>
        <v>533643548</v>
      </c>
      <c r="K60" s="474"/>
      <c r="L60" s="509">
        <f t="shared" ref="L60" si="18">J60/G60*100</f>
        <v>3.4047478300481258</v>
      </c>
    </row>
    <row r="61" spans="5:14" ht="27" customHeight="1" x14ac:dyDescent="0.2">
      <c r="E61" s="372"/>
      <c r="F61" s="339" t="s">
        <v>208</v>
      </c>
      <c r="G61" s="481">
        <v>17778055977</v>
      </c>
      <c r="H61" s="474">
        <f>'LRA-MEI'!J61</f>
        <v>552040330</v>
      </c>
      <c r="I61" s="474">
        <f>'REKON-JUNI'!H57</f>
        <v>228837272</v>
      </c>
      <c r="J61" s="474">
        <f>H61+I61</f>
        <v>780877602</v>
      </c>
      <c r="K61" s="474"/>
      <c r="L61" s="507"/>
      <c r="M61" s="327"/>
    </row>
    <row r="62" spans="5:14" ht="26.25" customHeight="1" x14ac:dyDescent="0.2">
      <c r="E62" s="373" t="s">
        <v>209</v>
      </c>
      <c r="F62" s="352" t="s">
        <v>115</v>
      </c>
      <c r="G62" s="480">
        <v>11843815804</v>
      </c>
      <c r="H62" s="473">
        <f>'LRA-MEI'!J62</f>
        <v>2137888550</v>
      </c>
      <c r="I62" s="473">
        <f>'REKON-JUNI'!H58</f>
        <v>386821000</v>
      </c>
      <c r="J62" s="473">
        <f>H62+I62</f>
        <v>2524709550</v>
      </c>
      <c r="K62" s="473">
        <f>J62-G62</f>
        <v>-9319106254</v>
      </c>
      <c r="L62" s="510">
        <f>J62/G62*100</f>
        <v>21.316690429678349</v>
      </c>
      <c r="M62" s="419"/>
    </row>
    <row r="63" spans="5:14" ht="10.5" customHeight="1" x14ac:dyDescent="0.2">
      <c r="E63" s="372"/>
      <c r="F63" s="336"/>
      <c r="G63" s="478"/>
      <c r="H63" s="478"/>
      <c r="I63" s="478"/>
      <c r="J63" s="478"/>
      <c r="K63" s="474"/>
      <c r="L63" s="506"/>
    </row>
    <row r="64" spans="5:14" ht="18.75" customHeight="1" x14ac:dyDescent="0.2">
      <c r="E64" s="525" t="str">
        <f>E14</f>
        <v>4.1.02</v>
      </c>
      <c r="F64" s="526" t="str">
        <f>F14</f>
        <v>HASIL RETRIBUSI DAERAH</v>
      </c>
      <c r="G64" s="519">
        <f>G65</f>
        <v>538484000</v>
      </c>
      <c r="H64" s="519">
        <f>H65</f>
        <v>0</v>
      </c>
      <c r="I64" s="519">
        <f>I65</f>
        <v>8991000</v>
      </c>
      <c r="J64" s="519">
        <f t="shared" ref="J64:J65" si="19">J65</f>
        <v>8991000</v>
      </c>
      <c r="K64" s="523">
        <f>J64-G64</f>
        <v>-529493000</v>
      </c>
      <c r="L64" s="524">
        <f>J64/G64*100</f>
        <v>1.6696874930360046</v>
      </c>
    </row>
    <row r="65" spans="5:14" s="313" customFormat="1" ht="18.75" customHeight="1" x14ac:dyDescent="0.2">
      <c r="E65" s="372" t="s">
        <v>210</v>
      </c>
      <c r="F65" s="371" t="s">
        <v>93</v>
      </c>
      <c r="G65" s="478">
        <f>G66+G67</f>
        <v>538484000</v>
      </c>
      <c r="H65" s="481">
        <f>H66</f>
        <v>0</v>
      </c>
      <c r="I65" s="481">
        <f>I66</f>
        <v>8991000</v>
      </c>
      <c r="J65" s="481">
        <f t="shared" si="19"/>
        <v>8991000</v>
      </c>
      <c r="K65" s="473"/>
      <c r="L65" s="507">
        <f>J65/G65*100</f>
        <v>1.6696874930360046</v>
      </c>
    </row>
    <row r="66" spans="5:14" ht="18.75" customHeight="1" x14ac:dyDescent="0.2">
      <c r="E66" s="372" t="s">
        <v>211</v>
      </c>
      <c r="F66" s="336" t="s">
        <v>212</v>
      </c>
      <c r="G66" s="481">
        <v>538484000</v>
      </c>
      <c r="H66" s="478">
        <f>H67</f>
        <v>0</v>
      </c>
      <c r="I66" s="478">
        <f>I67</f>
        <v>8991000</v>
      </c>
      <c r="J66" s="474">
        <f>H66+I66</f>
        <v>8991000</v>
      </c>
      <c r="K66" s="474"/>
      <c r="L66" s="506">
        <f>J66/G66*100</f>
        <v>1.6696874930360046</v>
      </c>
    </row>
    <row r="67" spans="5:14" ht="21" customHeight="1" x14ac:dyDescent="0.2">
      <c r="E67" s="372"/>
      <c r="F67" s="339" t="s">
        <v>213</v>
      </c>
      <c r="G67" s="478"/>
      <c r="H67" s="474">
        <f>'LRA-MEI'!J67</f>
        <v>0</v>
      </c>
      <c r="I67" s="474">
        <f>'REKON-JUNI'!H63</f>
        <v>8991000</v>
      </c>
      <c r="J67" s="474">
        <f>H67+I67</f>
        <v>8991000</v>
      </c>
      <c r="K67" s="474"/>
      <c r="L67" s="506"/>
    </row>
    <row r="68" spans="5:14" ht="21" customHeight="1" x14ac:dyDescent="0.2">
      <c r="E68" s="525" t="s">
        <v>214</v>
      </c>
      <c r="F68" s="526" t="str">
        <f>F15</f>
        <v>LAIN-LAIN PAD YANG SAH</v>
      </c>
      <c r="G68" s="519">
        <f>G69</f>
        <v>300000000</v>
      </c>
      <c r="H68" s="519">
        <f>H69</f>
        <v>150999364</v>
      </c>
      <c r="I68" s="519">
        <f>I69</f>
        <v>76108182</v>
      </c>
      <c r="J68" s="519">
        <f t="shared" ref="J68" si="20">J69</f>
        <v>227107546</v>
      </c>
      <c r="K68" s="523">
        <f>J68-G68</f>
        <v>-72892454</v>
      </c>
      <c r="L68" s="524">
        <f>J68/G68*100</f>
        <v>75.702515333333338</v>
      </c>
    </row>
    <row r="69" spans="5:14" ht="24" customHeight="1" x14ac:dyDescent="0.2">
      <c r="E69" s="372" t="s">
        <v>216</v>
      </c>
      <c r="F69" s="371" t="s">
        <v>217</v>
      </c>
      <c r="G69" s="478">
        <v>300000000</v>
      </c>
      <c r="H69" s="478">
        <f>H70+H71+H72</f>
        <v>150999364</v>
      </c>
      <c r="I69" s="478">
        <f>I70+I71+I72</f>
        <v>76108182</v>
      </c>
      <c r="J69" s="478">
        <f t="shared" ref="J69" si="21">J70+J71+J72</f>
        <v>227107546</v>
      </c>
      <c r="K69" s="473"/>
      <c r="L69" s="506">
        <f>J69/G69*100</f>
        <v>75.702515333333338</v>
      </c>
      <c r="M69" s="405"/>
    </row>
    <row r="70" spans="5:14" ht="24" customHeight="1" x14ac:dyDescent="0.25">
      <c r="E70" s="372" t="s">
        <v>215</v>
      </c>
      <c r="F70" s="339" t="s">
        <v>218</v>
      </c>
      <c r="G70" s="478">
        <v>300000000</v>
      </c>
      <c r="H70" s="474">
        <f>'LRA-MEI'!J70</f>
        <v>150997453</v>
      </c>
      <c r="I70" s="474">
        <f>'REKON-JUNI'!H66</f>
        <v>74681117</v>
      </c>
      <c r="J70" s="474">
        <f>H70+I70</f>
        <v>225678570</v>
      </c>
      <c r="K70" s="474"/>
      <c r="L70" s="506">
        <f>J70/G70*100</f>
        <v>75.226190000000003</v>
      </c>
      <c r="M70" s="423"/>
      <c r="N70" s="424"/>
    </row>
    <row r="71" spans="5:14" ht="24" customHeight="1" x14ac:dyDescent="0.25">
      <c r="E71" s="372"/>
      <c r="F71" s="339" t="s">
        <v>281</v>
      </c>
      <c r="G71" s="478"/>
      <c r="H71" s="474">
        <f>'LRA-MEI'!J71</f>
        <v>1911</v>
      </c>
      <c r="I71" s="474">
        <f>'REKON-JUNI'!H67</f>
        <v>1427065</v>
      </c>
      <c r="J71" s="474">
        <f>H71+I71</f>
        <v>1428976</v>
      </c>
      <c r="K71" s="474"/>
      <c r="L71" s="506"/>
      <c r="M71" s="423"/>
      <c r="N71" s="424"/>
    </row>
    <row r="72" spans="5:14" ht="24" customHeight="1" x14ac:dyDescent="0.25">
      <c r="E72" s="372"/>
      <c r="F72" s="339" t="s">
        <v>229</v>
      </c>
      <c r="G72" s="478"/>
      <c r="H72" s="474">
        <f>'LRA-MEI'!J72</f>
        <v>0</v>
      </c>
      <c r="I72" s="474">
        <f>'REKON-JUNI'!H68</f>
        <v>0</v>
      </c>
      <c r="J72" s="474">
        <f>H72+I72</f>
        <v>0</v>
      </c>
      <c r="K72" s="474"/>
      <c r="L72" s="506"/>
      <c r="M72" s="423"/>
      <c r="N72" s="424"/>
    </row>
    <row r="73" spans="5:14" ht="10.5" customHeight="1" thickBot="1" x14ac:dyDescent="0.3">
      <c r="E73" s="345"/>
      <c r="F73" s="335"/>
      <c r="G73" s="334"/>
      <c r="H73" s="334"/>
      <c r="I73" s="334"/>
      <c r="J73" s="334"/>
      <c r="K73" s="332"/>
      <c r="L73" s="333"/>
      <c r="M73" s="424"/>
      <c r="N73" s="424"/>
    </row>
    <row r="74" spans="5:14" ht="10.5" customHeight="1" x14ac:dyDescent="0.25">
      <c r="E74" s="353"/>
      <c r="F74" s="354"/>
      <c r="G74" s="355"/>
      <c r="H74" s="355"/>
      <c r="I74" s="355"/>
      <c r="J74" s="355"/>
      <c r="K74" s="355"/>
      <c r="L74" s="356"/>
      <c r="M74" s="423"/>
      <c r="N74" s="424"/>
    </row>
    <row r="75" spans="5:14" ht="10.5" customHeight="1" x14ac:dyDescent="0.2">
      <c r="E75" s="364"/>
      <c r="F75" s="365"/>
      <c r="G75" s="366"/>
      <c r="H75" s="366"/>
      <c r="I75" s="366"/>
      <c r="J75" s="366"/>
      <c r="K75" s="366"/>
      <c r="L75" s="367"/>
    </row>
    <row r="76" spans="5:14" ht="19.5" customHeight="1" x14ac:dyDescent="0.2">
      <c r="J76" s="866" t="s">
        <v>314</v>
      </c>
      <c r="K76" s="866"/>
      <c r="L76" s="866"/>
    </row>
    <row r="77" spans="5:14" ht="12.75" customHeight="1" x14ac:dyDescent="0.2">
      <c r="E77" s="867"/>
      <c r="F77" s="867"/>
      <c r="G77" s="868"/>
      <c r="H77" s="868"/>
      <c r="I77" s="868"/>
      <c r="J77" s="869" t="s">
        <v>288</v>
      </c>
      <c r="K77" s="869"/>
      <c r="L77" s="869"/>
      <c r="M77" s="860"/>
      <c r="N77" s="860"/>
    </row>
    <row r="78" spans="5:14" x14ac:dyDescent="0.2">
      <c r="J78" s="511"/>
      <c r="K78" s="511"/>
      <c r="L78" s="511"/>
    </row>
    <row r="79" spans="5:14" ht="28.5" customHeight="1" x14ac:dyDescent="0.2">
      <c r="J79" s="511"/>
      <c r="K79" s="511"/>
      <c r="L79" s="511"/>
    </row>
    <row r="80" spans="5:14" x14ac:dyDescent="0.2">
      <c r="E80" s="838"/>
      <c r="F80" s="838"/>
      <c r="G80" s="838"/>
      <c r="H80" s="838"/>
      <c r="I80" s="838"/>
      <c r="J80" s="865" t="str">
        <f>'[2]SPJ-MEI'!$C$82</f>
        <v>A. SUFARDIMAN,.SH.M.Si</v>
      </c>
      <c r="K80" s="865"/>
      <c r="L80" s="865"/>
      <c r="M80" s="318"/>
      <c r="N80" s="316"/>
    </row>
    <row r="81" spans="5:14" x14ac:dyDescent="0.2">
      <c r="E81" s="833"/>
      <c r="F81" s="833"/>
      <c r="G81" s="832"/>
      <c r="H81" s="833"/>
      <c r="I81" s="833"/>
      <c r="J81" s="862" t="str">
        <f>'[2]SPJ-MEI'!$C$83</f>
        <v>NIP. 19730215 200003 1 005</v>
      </c>
      <c r="K81" s="862"/>
      <c r="L81" s="862"/>
      <c r="M81" s="863"/>
      <c r="N81" s="863"/>
    </row>
    <row r="82" spans="5:14" x14ac:dyDescent="0.2">
      <c r="F82" s="316"/>
      <c r="G82" s="314"/>
      <c r="H82" s="314"/>
      <c r="I82" s="314"/>
      <c r="J82" s="833"/>
      <c r="K82" s="833"/>
      <c r="L82" s="833"/>
      <c r="M82" s="863"/>
      <c r="N82" s="863"/>
    </row>
    <row r="83" spans="5:14" x14ac:dyDescent="0.2">
      <c r="F83" s="316"/>
      <c r="G83" s="314"/>
      <c r="H83" s="314"/>
      <c r="I83" s="314"/>
      <c r="J83" s="529"/>
      <c r="K83" s="529"/>
      <c r="L83" s="529"/>
      <c r="M83" s="532"/>
      <c r="N83" s="532"/>
    </row>
    <row r="84" spans="5:14" x14ac:dyDescent="0.2">
      <c r="F84" s="529"/>
      <c r="G84" s="833"/>
      <c r="H84" s="833"/>
      <c r="I84" s="833"/>
      <c r="J84" s="833"/>
      <c r="K84" s="833"/>
      <c r="L84" s="833"/>
      <c r="M84" s="833"/>
      <c r="N84" s="833"/>
    </row>
    <row r="85" spans="5:14" x14ac:dyDescent="0.2">
      <c r="F85" s="368"/>
      <c r="G85" s="369"/>
      <c r="H85" s="529"/>
      <c r="I85" s="529"/>
      <c r="J85" s="529"/>
      <c r="K85" s="529"/>
      <c r="L85" s="529"/>
      <c r="M85" s="529"/>
      <c r="N85" s="529"/>
    </row>
    <row r="86" spans="5:14" x14ac:dyDescent="0.2">
      <c r="G86" s="529"/>
      <c r="H86" s="529"/>
      <c r="I86" s="529"/>
      <c r="J86" s="529"/>
      <c r="K86" s="529"/>
      <c r="L86" s="529"/>
      <c r="M86" s="529"/>
      <c r="N86" s="529"/>
    </row>
    <row r="87" spans="5:14" x14ac:dyDescent="0.2">
      <c r="F87" s="338"/>
      <c r="G87" s="532"/>
      <c r="H87" s="529"/>
      <c r="I87" s="529"/>
      <c r="J87" s="529"/>
      <c r="K87" s="529"/>
      <c r="L87" s="529"/>
      <c r="M87" s="529"/>
      <c r="N87" s="529"/>
    </row>
    <row r="88" spans="5:14" x14ac:dyDescent="0.2">
      <c r="F88" s="338"/>
      <c r="G88" s="316"/>
      <c r="H88" s="529"/>
      <c r="I88" s="529"/>
      <c r="J88" s="529"/>
      <c r="K88" s="529"/>
      <c r="L88" s="529"/>
      <c r="M88" s="529"/>
      <c r="N88" s="529"/>
    </row>
    <row r="89" spans="5:14" x14ac:dyDescent="0.2">
      <c r="F89" s="338"/>
      <c r="G89" s="532"/>
      <c r="H89" s="529"/>
      <c r="I89" s="529"/>
      <c r="J89" s="529"/>
      <c r="K89" s="529"/>
      <c r="L89" s="529"/>
      <c r="M89" s="529"/>
      <c r="N89" s="529"/>
    </row>
    <row r="90" spans="5:14" x14ac:dyDescent="0.2">
      <c r="F90" s="314"/>
      <c r="G90" s="532"/>
      <c r="H90" s="529"/>
      <c r="I90" s="529"/>
      <c r="J90" s="529"/>
      <c r="K90" s="529"/>
      <c r="L90" s="529"/>
      <c r="M90" s="529"/>
      <c r="N90" s="529"/>
    </row>
    <row r="91" spans="5:14" x14ac:dyDescent="0.2">
      <c r="H91" s="529"/>
      <c r="I91" s="529"/>
      <c r="J91" s="529"/>
      <c r="K91" s="529"/>
      <c r="L91" s="529"/>
      <c r="M91" s="529"/>
      <c r="N91" s="529"/>
    </row>
    <row r="92" spans="5:14" x14ac:dyDescent="0.2">
      <c r="F92" s="314"/>
      <c r="G92" s="532"/>
    </row>
    <row r="93" spans="5:14" x14ac:dyDescent="0.2">
      <c r="I93" s="328" t="s">
        <v>145</v>
      </c>
    </row>
    <row r="96" spans="5:14" x14ac:dyDescent="0.2">
      <c r="E96" s="864"/>
      <c r="F96" s="864"/>
      <c r="G96" s="864"/>
      <c r="H96" s="864"/>
      <c r="I96" s="864"/>
      <c r="J96" s="864"/>
      <c r="K96" s="864"/>
      <c r="L96" s="864"/>
    </row>
    <row r="97" spans="5:13" x14ac:dyDescent="0.2">
      <c r="E97" s="864"/>
      <c r="F97" s="864"/>
      <c r="G97" s="864"/>
      <c r="H97" s="864"/>
      <c r="I97" s="864"/>
      <c r="J97" s="864"/>
      <c r="K97" s="864"/>
      <c r="L97" s="864"/>
    </row>
    <row r="98" spans="5:13" x14ac:dyDescent="0.2">
      <c r="E98" s="861"/>
      <c r="F98" s="861"/>
      <c r="G98" s="861"/>
      <c r="H98" s="861"/>
      <c r="I98" s="861"/>
      <c r="J98" s="861"/>
      <c r="K98" s="861"/>
      <c r="L98" s="861"/>
    </row>
    <row r="99" spans="5:13" x14ac:dyDescent="0.2">
      <c r="E99" s="425"/>
      <c r="F99" s="425"/>
      <c r="G99" s="425"/>
      <c r="H99" s="425"/>
      <c r="I99" s="425"/>
      <c r="J99" s="425"/>
      <c r="K99" s="425"/>
      <c r="L99" s="425"/>
      <c r="M99" s="425"/>
    </row>
    <row r="100" spans="5:13" x14ac:dyDescent="0.2">
      <c r="E100" s="433"/>
      <c r="F100" s="434"/>
      <c r="G100" s="435"/>
      <c r="H100" s="434"/>
      <c r="I100" s="434"/>
      <c r="J100" s="434"/>
      <c r="K100" s="434"/>
      <c r="L100" s="434"/>
      <c r="M100" s="425"/>
    </row>
    <row r="101" spans="5:13" ht="17.25" customHeight="1" x14ac:dyDescent="0.2">
      <c r="E101" s="436"/>
      <c r="F101" s="437"/>
      <c r="G101" s="438"/>
      <c r="H101" s="438"/>
      <c r="I101" s="438"/>
      <c r="J101" s="438"/>
      <c r="K101" s="438"/>
      <c r="L101" s="439"/>
      <c r="M101" s="425"/>
    </row>
    <row r="102" spans="5:13" ht="17.25" customHeight="1" x14ac:dyDescent="0.2">
      <c r="E102" s="440"/>
      <c r="F102" s="441"/>
      <c r="G102" s="442"/>
      <c r="H102" s="442"/>
      <c r="I102" s="442"/>
      <c r="J102" s="442"/>
      <c r="K102" s="442"/>
      <c r="L102" s="443"/>
      <c r="M102" s="425"/>
    </row>
    <row r="103" spans="5:13" ht="22.5" customHeight="1" x14ac:dyDescent="0.2">
      <c r="E103" s="440"/>
      <c r="F103" s="441"/>
      <c r="G103" s="442"/>
      <c r="H103" s="442"/>
      <c r="I103" s="442"/>
      <c r="J103" s="442"/>
      <c r="K103" s="442"/>
      <c r="L103" s="443"/>
      <c r="M103" s="425"/>
    </row>
    <row r="104" spans="5:13" ht="22.5" customHeight="1" x14ac:dyDescent="0.2">
      <c r="E104" s="440"/>
      <c r="F104" s="441"/>
      <c r="G104" s="442"/>
      <c r="H104" s="442"/>
      <c r="I104" s="442"/>
      <c r="J104" s="442"/>
      <c r="K104" s="442"/>
      <c r="L104" s="443"/>
      <c r="M104" s="425"/>
    </row>
    <row r="105" spans="5:13" ht="14.25" customHeight="1" x14ac:dyDescent="0.2">
      <c r="E105" s="444"/>
      <c r="F105" s="445"/>
      <c r="G105" s="446"/>
      <c r="H105" s="446"/>
      <c r="I105" s="446"/>
      <c r="J105" s="446"/>
      <c r="K105" s="446"/>
      <c r="L105" s="447"/>
      <c r="M105" s="425"/>
    </row>
    <row r="106" spans="5:13" ht="16.5" customHeight="1" x14ac:dyDescent="0.2">
      <c r="E106" s="444"/>
      <c r="F106" s="445"/>
      <c r="G106" s="446"/>
      <c r="H106" s="446"/>
      <c r="I106" s="446"/>
      <c r="J106" s="446"/>
      <c r="K106" s="446"/>
      <c r="L106" s="447"/>
      <c r="M106" s="425"/>
    </row>
    <row r="107" spans="5:13" ht="16.5" customHeight="1" x14ac:dyDescent="0.2">
      <c r="E107" s="444"/>
      <c r="F107" s="448"/>
      <c r="G107" s="449"/>
      <c r="H107" s="449"/>
      <c r="I107" s="449"/>
      <c r="J107" s="449"/>
      <c r="K107" s="449"/>
      <c r="L107" s="450"/>
      <c r="M107" s="425"/>
    </row>
    <row r="108" spans="5:13" ht="23.25" customHeight="1" x14ac:dyDescent="0.2">
      <c r="E108" s="444"/>
      <c r="F108" s="451"/>
      <c r="G108" s="449"/>
      <c r="H108" s="449"/>
      <c r="I108" s="449"/>
      <c r="J108" s="449"/>
      <c r="K108" s="449"/>
      <c r="L108" s="450"/>
      <c r="M108" s="425"/>
    </row>
    <row r="109" spans="5:13" ht="19.5" customHeight="1" x14ac:dyDescent="0.2">
      <c r="E109" s="444"/>
      <c r="F109" s="448"/>
      <c r="G109" s="449"/>
      <c r="H109" s="449"/>
      <c r="I109" s="449"/>
      <c r="J109" s="449"/>
      <c r="K109" s="449"/>
      <c r="L109" s="450"/>
      <c r="M109" s="425"/>
    </row>
    <row r="110" spans="5:13" ht="18.75" customHeight="1" x14ac:dyDescent="0.2">
      <c r="E110" s="444"/>
      <c r="F110" s="448"/>
      <c r="G110" s="449"/>
      <c r="H110" s="449"/>
      <c r="I110" s="449"/>
      <c r="J110" s="449"/>
      <c r="K110" s="449"/>
      <c r="L110" s="450"/>
      <c r="M110" s="425"/>
    </row>
    <row r="111" spans="5:13" ht="19.5" customHeight="1" x14ac:dyDescent="0.2">
      <c r="E111" s="444"/>
      <c r="F111" s="448"/>
      <c r="G111" s="449"/>
      <c r="H111" s="449"/>
      <c r="I111" s="449"/>
      <c r="J111" s="449"/>
      <c r="K111" s="449"/>
      <c r="L111" s="450"/>
      <c r="M111" s="425"/>
    </row>
    <row r="112" spans="5:13" ht="19.5" customHeight="1" x14ac:dyDescent="0.2">
      <c r="E112" s="444"/>
      <c r="F112" s="448"/>
      <c r="G112" s="449"/>
      <c r="H112" s="449"/>
      <c r="I112" s="449"/>
      <c r="J112" s="449"/>
      <c r="K112" s="449"/>
      <c r="L112" s="450"/>
      <c r="M112" s="425"/>
    </row>
    <row r="113" spans="5:13" ht="19.5" customHeight="1" x14ac:dyDescent="0.2">
      <c r="E113" s="444"/>
      <c r="F113" s="452"/>
      <c r="G113" s="449"/>
      <c r="H113" s="449"/>
      <c r="I113" s="449"/>
      <c r="J113" s="449"/>
      <c r="K113" s="449"/>
      <c r="L113" s="450"/>
      <c r="M113" s="425"/>
    </row>
    <row r="114" spans="5:13" ht="19.5" customHeight="1" x14ac:dyDescent="0.2">
      <c r="E114" s="444"/>
      <c r="F114" s="448"/>
      <c r="G114" s="449"/>
      <c r="H114" s="449"/>
      <c r="I114" s="449"/>
      <c r="J114" s="449"/>
      <c r="K114" s="449"/>
      <c r="L114" s="450"/>
      <c r="M114" s="425"/>
    </row>
    <row r="115" spans="5:13" ht="19.5" customHeight="1" x14ac:dyDescent="0.2">
      <c r="E115" s="444"/>
      <c r="F115" s="452"/>
      <c r="G115" s="449"/>
      <c r="H115" s="449"/>
      <c r="I115" s="449"/>
      <c r="J115" s="449"/>
      <c r="K115" s="449"/>
      <c r="L115" s="450"/>
      <c r="M115" s="425"/>
    </row>
    <row r="116" spans="5:13" ht="19.5" customHeight="1" x14ac:dyDescent="0.2">
      <c r="E116" s="444"/>
      <c r="F116" s="448"/>
      <c r="G116" s="449"/>
      <c r="H116" s="449"/>
      <c r="I116" s="449"/>
      <c r="J116" s="449"/>
      <c r="K116" s="449"/>
      <c r="L116" s="450"/>
      <c r="M116" s="425"/>
    </row>
    <row r="117" spans="5:13" ht="19.5" customHeight="1" x14ac:dyDescent="0.2">
      <c r="E117" s="444"/>
      <c r="F117" s="448"/>
      <c r="G117" s="449"/>
      <c r="H117" s="449"/>
      <c r="I117" s="449"/>
      <c r="J117" s="449"/>
      <c r="K117" s="449"/>
      <c r="L117" s="450"/>
      <c r="M117" s="425"/>
    </row>
    <row r="118" spans="5:13" ht="19.5" customHeight="1" x14ac:dyDescent="0.2">
      <c r="E118" s="444"/>
      <c r="F118" s="453"/>
      <c r="G118" s="449"/>
      <c r="H118" s="449"/>
      <c r="I118" s="449"/>
      <c r="J118" s="449"/>
      <c r="K118" s="449"/>
      <c r="L118" s="450"/>
      <c r="M118" s="425"/>
    </row>
    <row r="119" spans="5:13" ht="16.5" customHeight="1" x14ac:dyDescent="0.2">
      <c r="E119" s="444"/>
      <c r="F119" s="453"/>
      <c r="G119" s="449"/>
      <c r="H119" s="449"/>
      <c r="I119" s="449"/>
      <c r="J119" s="449"/>
      <c r="K119" s="449"/>
      <c r="L119" s="450"/>
      <c r="M119" s="425"/>
    </row>
    <row r="120" spans="5:13" ht="15" customHeight="1" x14ac:dyDescent="0.2">
      <c r="E120" s="444"/>
      <c r="F120" s="448"/>
      <c r="G120" s="449"/>
      <c r="H120" s="449"/>
      <c r="I120" s="449"/>
      <c r="J120" s="449"/>
      <c r="K120" s="449"/>
      <c r="L120" s="450"/>
      <c r="M120" s="425"/>
    </row>
    <row r="121" spans="5:13" ht="19.5" customHeight="1" x14ac:dyDescent="0.2">
      <c r="E121" s="444"/>
      <c r="F121" s="448"/>
      <c r="G121" s="449"/>
      <c r="H121" s="449"/>
      <c r="I121" s="449"/>
      <c r="J121" s="449"/>
      <c r="K121" s="449"/>
      <c r="L121" s="450"/>
      <c r="M121" s="425"/>
    </row>
    <row r="122" spans="5:13" ht="19.5" customHeight="1" x14ac:dyDescent="0.2">
      <c r="E122" s="444"/>
      <c r="F122" s="448"/>
      <c r="G122" s="449"/>
      <c r="H122" s="449"/>
      <c r="I122" s="449"/>
      <c r="J122" s="449"/>
      <c r="K122" s="449"/>
      <c r="L122" s="450"/>
      <c r="M122" s="425"/>
    </row>
    <row r="123" spans="5:13" ht="19.5" customHeight="1" x14ac:dyDescent="0.2">
      <c r="E123" s="444"/>
      <c r="F123" s="448"/>
      <c r="G123" s="449"/>
      <c r="H123" s="449"/>
      <c r="I123" s="449"/>
      <c r="J123" s="449"/>
      <c r="K123" s="449"/>
      <c r="L123" s="450"/>
      <c r="M123" s="425"/>
    </row>
    <row r="124" spans="5:13" ht="19.5" customHeight="1" x14ac:dyDescent="0.2">
      <c r="E124" s="444"/>
      <c r="F124" s="448"/>
      <c r="G124" s="449"/>
      <c r="H124" s="449"/>
      <c r="I124" s="449"/>
      <c r="J124" s="449"/>
      <c r="K124" s="449"/>
      <c r="L124" s="450"/>
      <c r="M124" s="425"/>
    </row>
    <row r="125" spans="5:13" ht="26.25" customHeight="1" x14ac:dyDescent="0.2">
      <c r="E125" s="444"/>
      <c r="F125" s="451"/>
      <c r="G125" s="449"/>
      <c r="H125" s="449"/>
      <c r="I125" s="449"/>
      <c r="J125" s="449"/>
      <c r="K125" s="449"/>
      <c r="L125" s="450"/>
      <c r="M125" s="425"/>
    </row>
    <row r="126" spans="5:13" ht="26.25" customHeight="1" x14ac:dyDescent="0.2">
      <c r="E126" s="444"/>
      <c r="F126" s="451"/>
      <c r="G126" s="449"/>
      <c r="H126" s="449"/>
      <c r="I126" s="449"/>
      <c r="J126" s="449"/>
      <c r="K126" s="449"/>
      <c r="L126" s="450"/>
      <c r="M126" s="425"/>
    </row>
    <row r="127" spans="5:13" ht="27" customHeight="1" x14ac:dyDescent="0.2">
      <c r="E127" s="444"/>
      <c r="F127" s="445"/>
      <c r="G127" s="446"/>
      <c r="H127" s="446"/>
      <c r="I127" s="446"/>
      <c r="J127" s="446"/>
      <c r="K127" s="446"/>
      <c r="L127" s="447"/>
      <c r="M127" s="425"/>
    </row>
    <row r="128" spans="5:13" ht="19.5" customHeight="1" x14ac:dyDescent="0.2">
      <c r="E128" s="454"/>
      <c r="F128" s="455"/>
      <c r="G128" s="456"/>
      <c r="H128" s="456"/>
      <c r="I128" s="456"/>
      <c r="J128" s="456"/>
      <c r="K128" s="456"/>
      <c r="L128" s="457"/>
      <c r="M128" s="425"/>
    </row>
    <row r="129" spans="5:13" ht="19.5" customHeight="1" x14ac:dyDescent="0.2">
      <c r="E129" s="444"/>
      <c r="F129" s="453"/>
      <c r="G129" s="449"/>
      <c r="H129" s="449"/>
      <c r="I129" s="449"/>
      <c r="J129" s="449"/>
      <c r="K129" s="449"/>
      <c r="L129" s="450"/>
      <c r="M129" s="425"/>
    </row>
    <row r="130" spans="5:13" ht="19.5" customHeight="1" x14ac:dyDescent="0.2">
      <c r="E130" s="444"/>
      <c r="F130" s="453"/>
      <c r="G130" s="449"/>
      <c r="H130" s="449"/>
      <c r="I130" s="449"/>
      <c r="J130" s="449"/>
      <c r="K130" s="449"/>
      <c r="L130" s="450"/>
      <c r="M130" s="425"/>
    </row>
    <row r="131" spans="5:13" ht="19.5" customHeight="1" x14ac:dyDescent="0.2">
      <c r="E131" s="444"/>
      <c r="F131" s="453"/>
      <c r="G131" s="449"/>
      <c r="H131" s="449"/>
      <c r="I131" s="449"/>
      <c r="J131" s="449"/>
      <c r="K131" s="449"/>
      <c r="L131" s="450"/>
      <c r="M131" s="425"/>
    </row>
    <row r="132" spans="5:13" ht="19.5" customHeight="1" x14ac:dyDescent="0.2">
      <c r="E132" s="444"/>
      <c r="F132" s="453"/>
      <c r="G132" s="449"/>
      <c r="H132" s="449"/>
      <c r="I132" s="449"/>
      <c r="J132" s="449"/>
      <c r="K132" s="449"/>
      <c r="L132" s="450"/>
      <c r="M132" s="425"/>
    </row>
    <row r="133" spans="5:13" ht="19.5" customHeight="1" x14ac:dyDescent="0.2">
      <c r="E133" s="444"/>
      <c r="F133" s="453"/>
      <c r="G133" s="449"/>
      <c r="H133" s="449"/>
      <c r="I133" s="449"/>
      <c r="J133" s="449"/>
      <c r="K133" s="449"/>
      <c r="L133" s="450"/>
      <c r="M133" s="425"/>
    </row>
    <row r="134" spans="5:13" ht="19.5" customHeight="1" x14ac:dyDescent="0.2">
      <c r="E134" s="444"/>
      <c r="F134" s="453"/>
      <c r="G134" s="449"/>
      <c r="H134" s="449"/>
      <c r="I134" s="449"/>
      <c r="J134" s="449"/>
      <c r="K134" s="449"/>
      <c r="L134" s="450"/>
      <c r="M134" s="425"/>
    </row>
    <row r="135" spans="5:13" ht="19.5" customHeight="1" x14ac:dyDescent="0.2">
      <c r="E135" s="454"/>
      <c r="F135" s="455"/>
      <c r="G135" s="456"/>
      <c r="H135" s="456"/>
      <c r="I135" s="456"/>
      <c r="J135" s="456"/>
      <c r="K135" s="456"/>
      <c r="L135" s="457"/>
      <c r="M135" s="425"/>
    </row>
    <row r="136" spans="5:13" ht="19.5" customHeight="1" x14ac:dyDescent="0.2">
      <c r="E136" s="444"/>
      <c r="F136" s="453"/>
      <c r="G136" s="449"/>
      <c r="H136" s="458"/>
      <c r="I136" s="458"/>
      <c r="J136" s="458"/>
      <c r="K136" s="458"/>
      <c r="L136" s="450"/>
      <c r="M136" s="425"/>
    </row>
    <row r="137" spans="5:13" ht="19.5" customHeight="1" x14ac:dyDescent="0.2">
      <c r="E137" s="444"/>
      <c r="F137" s="445"/>
      <c r="G137" s="446"/>
      <c r="H137" s="446"/>
      <c r="I137" s="446"/>
      <c r="J137" s="446"/>
      <c r="K137" s="446"/>
      <c r="L137" s="447"/>
      <c r="M137" s="425"/>
    </row>
    <row r="138" spans="5:13" ht="19.5" customHeight="1" x14ac:dyDescent="0.2">
      <c r="E138" s="444"/>
      <c r="F138" s="452"/>
      <c r="G138" s="449"/>
      <c r="H138" s="459"/>
      <c r="I138" s="459"/>
      <c r="J138" s="459"/>
      <c r="K138" s="459"/>
      <c r="L138" s="450"/>
      <c r="M138" s="425"/>
    </row>
    <row r="139" spans="5:13" ht="19.5" customHeight="1" x14ac:dyDescent="0.2">
      <c r="E139" s="444"/>
      <c r="F139" s="452"/>
      <c r="G139" s="449"/>
      <c r="H139" s="460"/>
      <c r="I139" s="460"/>
      <c r="J139" s="460"/>
      <c r="K139" s="460"/>
      <c r="L139" s="450"/>
      <c r="M139" s="425"/>
    </row>
    <row r="140" spans="5:13" ht="18.75" customHeight="1" x14ac:dyDescent="0.2">
      <c r="E140" s="444"/>
      <c r="F140" s="452"/>
      <c r="G140" s="449"/>
      <c r="H140" s="449"/>
      <c r="I140" s="449"/>
      <c r="J140" s="449"/>
      <c r="K140" s="449"/>
      <c r="L140" s="450"/>
      <c r="M140" s="425"/>
    </row>
    <row r="141" spans="5:13" x14ac:dyDescent="0.2">
      <c r="E141" s="425"/>
      <c r="F141" s="425"/>
      <c r="G141" s="461"/>
      <c r="H141" s="425"/>
      <c r="I141" s="425"/>
      <c r="J141" s="425"/>
      <c r="K141" s="425"/>
      <c r="L141" s="425"/>
      <c r="M141" s="425"/>
    </row>
    <row r="142" spans="5:13" ht="12.75" customHeight="1" x14ac:dyDescent="0.2">
      <c r="E142" s="425"/>
      <c r="F142" s="425"/>
      <c r="G142" s="425"/>
      <c r="H142" s="425"/>
      <c r="I142" s="425"/>
      <c r="J142" s="857"/>
      <c r="K142" s="857"/>
      <c r="L142" s="857"/>
      <c r="M142" s="425"/>
    </row>
    <row r="143" spans="5:13" ht="12.75" customHeight="1" x14ac:dyDescent="0.2">
      <c r="E143" s="425"/>
      <c r="F143" s="462"/>
      <c r="G143" s="857"/>
      <c r="H143" s="857"/>
      <c r="I143" s="857"/>
      <c r="J143" s="858"/>
      <c r="K143" s="858"/>
      <c r="L143" s="858"/>
      <c r="M143" s="425"/>
    </row>
    <row r="144" spans="5:13" x14ac:dyDescent="0.2">
      <c r="E144" s="425"/>
      <c r="F144" s="425"/>
      <c r="G144" s="425"/>
      <c r="H144" s="425"/>
      <c r="I144" s="425"/>
      <c r="J144" s="425"/>
      <c r="K144" s="425"/>
      <c r="L144" s="425"/>
      <c r="M144" s="425"/>
    </row>
    <row r="145" spans="5:13" x14ac:dyDescent="0.2">
      <c r="E145" s="425"/>
      <c r="F145" s="425"/>
      <c r="G145" s="425"/>
      <c r="H145" s="425"/>
      <c r="I145" s="425"/>
      <c r="J145" s="425"/>
      <c r="K145" s="425"/>
      <c r="L145" s="425"/>
      <c r="M145" s="425"/>
    </row>
    <row r="146" spans="5:13" x14ac:dyDescent="0.2">
      <c r="E146" s="425"/>
      <c r="F146" s="425"/>
      <c r="G146" s="425"/>
      <c r="H146" s="425"/>
      <c r="I146" s="425"/>
      <c r="J146" s="425"/>
      <c r="K146" s="425"/>
      <c r="L146" s="425"/>
      <c r="M146" s="425"/>
    </row>
    <row r="147" spans="5:13" x14ac:dyDescent="0.2">
      <c r="E147" s="425"/>
      <c r="F147" s="531"/>
      <c r="G147" s="463"/>
      <c r="H147" s="463"/>
      <c r="I147" s="531"/>
      <c r="J147" s="859"/>
      <c r="K147" s="859"/>
      <c r="L147" s="859"/>
      <c r="M147" s="425"/>
    </row>
    <row r="148" spans="5:13" x14ac:dyDescent="0.2">
      <c r="E148" s="425"/>
      <c r="F148" s="530"/>
      <c r="G148" s="461"/>
      <c r="H148" s="461"/>
      <c r="I148" s="461"/>
      <c r="J148" s="856"/>
      <c r="K148" s="856"/>
      <c r="L148" s="856"/>
      <c r="M148" s="425"/>
    </row>
    <row r="149" spans="5:13" x14ac:dyDescent="0.2">
      <c r="E149" s="425"/>
      <c r="F149" s="531"/>
      <c r="G149" s="461"/>
      <c r="H149" s="461"/>
      <c r="I149" s="461"/>
      <c r="J149" s="856"/>
      <c r="K149" s="856"/>
      <c r="L149" s="856"/>
      <c r="M149" s="425"/>
    </row>
    <row r="150" spans="5:13" x14ac:dyDescent="0.2">
      <c r="E150" s="425"/>
      <c r="F150" s="530"/>
      <c r="G150" s="856"/>
      <c r="H150" s="856"/>
      <c r="I150" s="856"/>
      <c r="J150" s="856"/>
      <c r="K150" s="856"/>
      <c r="L150" s="856"/>
      <c r="M150" s="425"/>
    </row>
    <row r="151" spans="5:13" x14ac:dyDescent="0.2">
      <c r="E151" s="425"/>
      <c r="F151" s="425"/>
      <c r="G151" s="856"/>
      <c r="H151" s="856"/>
      <c r="I151" s="856"/>
      <c r="J151" s="856"/>
      <c r="K151" s="856"/>
      <c r="L151" s="856"/>
      <c r="M151" s="425"/>
    </row>
    <row r="152" spans="5:13" x14ac:dyDescent="0.2">
      <c r="E152" s="425"/>
      <c r="F152" s="466"/>
      <c r="G152" s="531"/>
      <c r="H152" s="530"/>
      <c r="I152" s="530"/>
      <c r="J152" s="530"/>
      <c r="K152" s="530"/>
      <c r="L152" s="530"/>
      <c r="M152" s="425"/>
    </row>
    <row r="153" spans="5:13" x14ac:dyDescent="0.2">
      <c r="E153" s="425"/>
      <c r="F153" s="425"/>
      <c r="G153" s="530"/>
      <c r="H153" s="530"/>
      <c r="I153" s="530"/>
      <c r="J153" s="530"/>
      <c r="K153" s="530"/>
      <c r="L153" s="530"/>
      <c r="M153" s="425"/>
    </row>
    <row r="154" spans="5:13" x14ac:dyDescent="0.2">
      <c r="E154" s="425"/>
      <c r="F154" s="461"/>
      <c r="G154" s="467"/>
      <c r="H154" s="530"/>
      <c r="I154" s="530"/>
      <c r="J154" s="530"/>
      <c r="K154" s="530"/>
      <c r="L154" s="530"/>
      <c r="M154" s="425"/>
    </row>
    <row r="155" spans="5:13" x14ac:dyDescent="0.2">
      <c r="E155" s="425"/>
      <c r="F155" s="425"/>
      <c r="G155" s="531"/>
      <c r="H155" s="530"/>
      <c r="I155" s="530"/>
      <c r="J155" s="530"/>
      <c r="K155" s="530"/>
      <c r="L155" s="530"/>
      <c r="M155" s="425"/>
    </row>
    <row r="156" spans="5:13" x14ac:dyDescent="0.2">
      <c r="E156" s="425"/>
      <c r="F156" s="461"/>
      <c r="G156" s="467"/>
      <c r="H156" s="530"/>
      <c r="I156" s="530"/>
      <c r="J156" s="530"/>
      <c r="K156" s="530"/>
      <c r="L156" s="530"/>
      <c r="M156" s="425"/>
    </row>
    <row r="157" spans="5:13" x14ac:dyDescent="0.2">
      <c r="E157" s="425"/>
      <c r="F157" s="461"/>
      <c r="G157" s="467"/>
      <c r="H157" s="530"/>
      <c r="I157" s="530"/>
      <c r="J157" s="530"/>
      <c r="K157" s="530"/>
      <c r="L157" s="530"/>
      <c r="M157" s="425"/>
    </row>
    <row r="158" spans="5:13" x14ac:dyDescent="0.2">
      <c r="E158" s="425"/>
      <c r="F158" s="425"/>
      <c r="G158" s="425"/>
      <c r="H158" s="530"/>
      <c r="I158" s="530"/>
      <c r="J158" s="530"/>
      <c r="K158" s="530"/>
      <c r="L158" s="530"/>
      <c r="M158" s="425"/>
    </row>
    <row r="159" spans="5:13" x14ac:dyDescent="0.2">
      <c r="E159" s="425"/>
      <c r="F159" s="461"/>
      <c r="G159" s="467"/>
      <c r="H159" s="425"/>
      <c r="I159" s="425"/>
      <c r="J159" s="425"/>
      <c r="K159" s="425"/>
      <c r="L159" s="425"/>
      <c r="M159" s="425"/>
    </row>
    <row r="160" spans="5:13" x14ac:dyDescent="0.2">
      <c r="E160" s="425"/>
      <c r="F160" s="425"/>
      <c r="G160" s="425"/>
      <c r="H160" s="425"/>
      <c r="I160" s="425"/>
      <c r="J160" s="425"/>
      <c r="K160" s="425"/>
      <c r="L160" s="425"/>
      <c r="M160" s="425"/>
    </row>
    <row r="161" spans="5:13" x14ac:dyDescent="0.2">
      <c r="E161" s="425"/>
      <c r="F161" s="425"/>
      <c r="G161" s="425"/>
      <c r="H161" s="425"/>
      <c r="I161" s="425"/>
      <c r="J161" s="425"/>
      <c r="K161" s="425"/>
      <c r="L161" s="425"/>
      <c r="M161" s="425"/>
    </row>
    <row r="162" spans="5:13" x14ac:dyDescent="0.2">
      <c r="E162" s="425"/>
      <c r="F162" s="425"/>
      <c r="G162" s="425"/>
      <c r="H162" s="425"/>
      <c r="I162" s="425"/>
      <c r="J162" s="425"/>
      <c r="K162" s="425"/>
      <c r="L162" s="425"/>
      <c r="M162" s="425"/>
    </row>
    <row r="163" spans="5:13" x14ac:dyDescent="0.2">
      <c r="E163" s="425"/>
      <c r="F163" s="425"/>
      <c r="G163" s="425"/>
      <c r="H163" s="425"/>
      <c r="I163" s="425"/>
      <c r="J163" s="425"/>
      <c r="K163" s="425"/>
      <c r="L163" s="425"/>
      <c r="M163" s="425"/>
    </row>
    <row r="164" spans="5:13" x14ac:dyDescent="0.2">
      <c r="E164" s="425"/>
      <c r="F164" s="425"/>
      <c r="G164" s="425"/>
      <c r="H164" s="425"/>
      <c r="I164" s="425"/>
      <c r="J164" s="425"/>
      <c r="K164" s="425"/>
      <c r="L164" s="425"/>
      <c r="M164" s="425"/>
    </row>
    <row r="165" spans="5:13" x14ac:dyDescent="0.2">
      <c r="E165" s="425"/>
      <c r="F165" s="425"/>
      <c r="G165" s="425"/>
      <c r="H165" s="425"/>
      <c r="I165" s="425"/>
      <c r="J165" s="425"/>
      <c r="K165" s="425"/>
      <c r="L165" s="425"/>
      <c r="M165" s="425"/>
    </row>
    <row r="166" spans="5:13" x14ac:dyDescent="0.2">
      <c r="E166" s="425"/>
      <c r="F166" s="425"/>
      <c r="G166" s="425"/>
      <c r="H166" s="425"/>
      <c r="I166" s="425"/>
      <c r="J166" s="425"/>
      <c r="K166" s="425"/>
      <c r="L166" s="425"/>
      <c r="M166" s="425"/>
    </row>
    <row r="167" spans="5:13" x14ac:dyDescent="0.2">
      <c r="E167" s="425"/>
      <c r="F167" s="425"/>
      <c r="G167" s="425"/>
      <c r="H167" s="425"/>
      <c r="I167" s="425"/>
      <c r="J167" s="425"/>
      <c r="K167" s="425"/>
      <c r="L167" s="425"/>
      <c r="M167" s="425"/>
    </row>
    <row r="168" spans="5:13" ht="21" customHeight="1" x14ac:dyDescent="0.2">
      <c r="E168" s="425"/>
      <c r="F168" s="425"/>
      <c r="G168" s="425"/>
      <c r="H168" s="425"/>
      <c r="I168" s="425"/>
      <c r="J168" s="425"/>
      <c r="K168" s="425"/>
      <c r="L168" s="425"/>
      <c r="M168" s="425"/>
    </row>
    <row r="169" spans="5:13" ht="21" customHeight="1" x14ac:dyDescent="0.2">
      <c r="E169" s="425"/>
      <c r="F169" s="425"/>
      <c r="G169" s="425"/>
      <c r="H169" s="425"/>
      <c r="I169" s="425"/>
      <c r="J169" s="425"/>
      <c r="K169" s="425"/>
      <c r="L169" s="425"/>
      <c r="M169" s="425"/>
    </row>
    <row r="170" spans="5:13" ht="21" customHeight="1" x14ac:dyDescent="0.2">
      <c r="E170" s="425"/>
      <c r="F170" s="425"/>
      <c r="G170" s="425"/>
      <c r="H170" s="425"/>
      <c r="I170" s="425"/>
      <c r="J170" s="425"/>
      <c r="K170" s="425"/>
      <c r="L170" s="425"/>
      <c r="M170" s="425"/>
    </row>
    <row r="171" spans="5:13" ht="21" customHeight="1" x14ac:dyDescent="0.2">
      <c r="E171" s="425"/>
      <c r="F171" s="425"/>
      <c r="G171" s="425"/>
      <c r="H171" s="425"/>
      <c r="I171" s="425"/>
      <c r="J171" s="425"/>
      <c r="K171" s="425"/>
      <c r="L171" s="425"/>
      <c r="M171" s="425"/>
    </row>
    <row r="172" spans="5:13" x14ac:dyDescent="0.2">
      <c r="E172" s="425"/>
      <c r="F172" s="425"/>
      <c r="G172" s="425"/>
      <c r="H172" s="425"/>
      <c r="I172" s="425"/>
      <c r="J172" s="425"/>
      <c r="K172" s="425"/>
      <c r="L172" s="425"/>
      <c r="M172" s="425"/>
    </row>
    <row r="173" spans="5:13" ht="20.25" customHeight="1" x14ac:dyDescent="0.2">
      <c r="E173" s="425"/>
      <c r="F173" s="425"/>
      <c r="G173" s="425"/>
      <c r="H173" s="425"/>
      <c r="I173" s="425"/>
      <c r="J173" s="425"/>
      <c r="K173" s="425"/>
      <c r="L173" s="425"/>
      <c r="M173" s="425"/>
    </row>
    <row r="174" spans="5:13" ht="20.25" customHeight="1" x14ac:dyDescent="0.2">
      <c r="E174" s="425"/>
      <c r="F174" s="425"/>
      <c r="G174" s="425"/>
      <c r="H174" s="425"/>
      <c r="I174" s="425"/>
      <c r="J174" s="425"/>
      <c r="K174" s="425"/>
      <c r="L174" s="425"/>
      <c r="M174" s="425"/>
    </row>
    <row r="175" spans="5:13" ht="24" customHeight="1" x14ac:dyDescent="0.2">
      <c r="E175" s="425"/>
      <c r="F175" s="425"/>
      <c r="G175" s="425"/>
      <c r="H175" s="425"/>
      <c r="I175" s="425"/>
      <c r="J175" s="425"/>
      <c r="K175" s="425"/>
      <c r="L175" s="425"/>
      <c r="M175" s="425"/>
    </row>
    <row r="176" spans="5:13" ht="20.25" customHeight="1" x14ac:dyDescent="0.2">
      <c r="E176" s="425"/>
      <c r="F176" s="425"/>
      <c r="G176" s="425"/>
      <c r="H176" s="425"/>
      <c r="I176" s="425"/>
      <c r="J176" s="425"/>
      <c r="K176" s="425"/>
      <c r="L176" s="425"/>
      <c r="M176" s="425"/>
    </row>
    <row r="177" spans="5:13" ht="20.25" customHeight="1" x14ac:dyDescent="0.2">
      <c r="E177" s="425"/>
      <c r="F177" s="425"/>
      <c r="G177" s="425"/>
      <c r="H177" s="425"/>
      <c r="I177" s="425"/>
      <c r="J177" s="425"/>
      <c r="K177" s="425"/>
      <c r="L177" s="425"/>
      <c r="M177" s="425"/>
    </row>
    <row r="178" spans="5:13" ht="20.25" customHeight="1" x14ac:dyDescent="0.2">
      <c r="E178" s="425"/>
      <c r="F178" s="425"/>
      <c r="G178" s="425"/>
      <c r="H178" s="425"/>
      <c r="I178" s="425"/>
      <c r="J178" s="425"/>
      <c r="K178" s="425"/>
      <c r="L178" s="425"/>
      <c r="M178" s="425"/>
    </row>
    <row r="179" spans="5:13" ht="20.25" customHeight="1" x14ac:dyDescent="0.2">
      <c r="E179" s="425"/>
      <c r="F179" s="425"/>
      <c r="G179" s="425"/>
      <c r="H179" s="425"/>
      <c r="I179" s="425"/>
      <c r="J179" s="425"/>
      <c r="K179" s="425"/>
      <c r="L179" s="425"/>
      <c r="M179" s="425"/>
    </row>
    <row r="180" spans="5:13" ht="20.25" customHeight="1" x14ac:dyDescent="0.2">
      <c r="E180" s="425"/>
      <c r="F180" s="425"/>
      <c r="G180" s="425"/>
      <c r="H180" s="425"/>
      <c r="I180" s="425"/>
      <c r="J180" s="425"/>
      <c r="K180" s="425"/>
      <c r="L180" s="425"/>
      <c r="M180" s="425"/>
    </row>
    <row r="181" spans="5:13" ht="20.25" customHeight="1" x14ac:dyDescent="0.2">
      <c r="E181" s="425"/>
      <c r="F181" s="425"/>
      <c r="G181" s="425"/>
      <c r="H181" s="425"/>
      <c r="I181" s="425"/>
      <c r="J181" s="425"/>
      <c r="K181" s="425"/>
      <c r="L181" s="425"/>
      <c r="M181" s="425"/>
    </row>
    <row r="182" spans="5:13" ht="20.25" customHeight="1" x14ac:dyDescent="0.2">
      <c r="E182" s="425"/>
      <c r="F182" s="425"/>
      <c r="G182" s="425"/>
      <c r="H182" s="425"/>
      <c r="I182" s="425"/>
      <c r="J182" s="425"/>
      <c r="K182" s="425"/>
      <c r="L182" s="425"/>
      <c r="M182" s="425"/>
    </row>
    <row r="183" spans="5:13" ht="20.25" customHeight="1" x14ac:dyDescent="0.2">
      <c r="E183" s="425"/>
      <c r="F183" s="425"/>
      <c r="G183" s="425"/>
      <c r="H183" s="425"/>
      <c r="I183" s="425"/>
      <c r="J183" s="425"/>
      <c r="K183" s="425"/>
      <c r="L183" s="425"/>
      <c r="M183" s="425"/>
    </row>
    <row r="184" spans="5:13" ht="20.25" customHeight="1" x14ac:dyDescent="0.2">
      <c r="E184" s="425"/>
      <c r="F184" s="425"/>
      <c r="G184" s="425"/>
      <c r="H184" s="425"/>
      <c r="I184" s="425"/>
      <c r="J184" s="425"/>
      <c r="K184" s="425"/>
      <c r="L184" s="425"/>
      <c r="M184" s="425"/>
    </row>
    <row r="185" spans="5:13" ht="20.25" customHeight="1" x14ac:dyDescent="0.2">
      <c r="E185" s="425"/>
      <c r="F185" s="425"/>
      <c r="G185" s="425"/>
      <c r="H185" s="425"/>
      <c r="I185" s="425"/>
      <c r="J185" s="425"/>
      <c r="K185" s="425"/>
      <c r="L185" s="425"/>
      <c r="M185" s="425"/>
    </row>
    <row r="186" spans="5:13" ht="20.25" customHeight="1" x14ac:dyDescent="0.2">
      <c r="E186" s="425"/>
      <c r="F186" s="425"/>
      <c r="G186" s="425"/>
      <c r="H186" s="425"/>
      <c r="I186" s="425"/>
      <c r="J186" s="425"/>
      <c r="K186" s="425"/>
      <c r="L186" s="425"/>
      <c r="M186" s="425"/>
    </row>
    <row r="187" spans="5:13" ht="20.25" customHeight="1" x14ac:dyDescent="0.2">
      <c r="E187" s="425"/>
      <c r="F187" s="425"/>
      <c r="G187" s="425"/>
      <c r="H187" s="425"/>
      <c r="I187" s="425"/>
      <c r="J187" s="425"/>
      <c r="K187" s="425"/>
      <c r="L187" s="425"/>
      <c r="M187" s="425"/>
    </row>
    <row r="188" spans="5:13" ht="20.25" customHeight="1" x14ac:dyDescent="0.2">
      <c r="E188" s="425"/>
      <c r="F188" s="425"/>
      <c r="G188" s="425"/>
      <c r="H188" s="425"/>
      <c r="I188" s="425"/>
      <c r="J188" s="425"/>
      <c r="K188" s="425"/>
      <c r="L188" s="425"/>
      <c r="M188" s="425"/>
    </row>
    <row r="189" spans="5:13" ht="20.25" customHeight="1" x14ac:dyDescent="0.2">
      <c r="E189" s="425"/>
      <c r="F189" s="425"/>
      <c r="G189" s="425"/>
      <c r="H189" s="425"/>
      <c r="I189" s="425"/>
      <c r="J189" s="425"/>
      <c r="K189" s="425"/>
      <c r="L189" s="425"/>
      <c r="M189" s="425"/>
    </row>
    <row r="190" spans="5:13" ht="20.25" customHeight="1" x14ac:dyDescent="0.2">
      <c r="E190" s="425"/>
      <c r="F190" s="425"/>
      <c r="G190" s="425"/>
      <c r="H190" s="425"/>
      <c r="I190" s="425"/>
      <c r="J190" s="425"/>
      <c r="K190" s="425"/>
      <c r="L190" s="425"/>
      <c r="M190" s="425"/>
    </row>
    <row r="191" spans="5:13" ht="32.25" customHeight="1" x14ac:dyDescent="0.2">
      <c r="E191" s="425"/>
      <c r="F191" s="425"/>
      <c r="G191" s="425"/>
      <c r="H191" s="425"/>
      <c r="I191" s="425"/>
      <c r="J191" s="425"/>
      <c r="K191" s="425"/>
      <c r="L191" s="425"/>
      <c r="M191" s="425"/>
    </row>
    <row r="192" spans="5:13" ht="28.5" customHeight="1" x14ac:dyDescent="0.2">
      <c r="E192" s="425"/>
      <c r="F192" s="425"/>
      <c r="G192" s="425"/>
      <c r="H192" s="425"/>
      <c r="I192" s="425"/>
      <c r="J192" s="425"/>
      <c r="K192" s="425"/>
      <c r="L192" s="425"/>
      <c r="M192" s="425"/>
    </row>
    <row r="193" spans="5:13" ht="20.25" customHeight="1" x14ac:dyDescent="0.2">
      <c r="E193" s="425"/>
      <c r="F193" s="425"/>
      <c r="G193" s="425"/>
      <c r="H193" s="425"/>
      <c r="I193" s="425"/>
      <c r="J193" s="425"/>
      <c r="K193" s="425"/>
      <c r="L193" s="425"/>
      <c r="M193" s="425"/>
    </row>
    <row r="194" spans="5:13" ht="20.25" customHeight="1" x14ac:dyDescent="0.2">
      <c r="E194" s="425"/>
      <c r="F194" s="425"/>
      <c r="G194" s="425"/>
      <c r="H194" s="425"/>
      <c r="I194" s="425"/>
      <c r="J194" s="425"/>
      <c r="K194" s="425"/>
      <c r="L194" s="425"/>
      <c r="M194" s="425"/>
    </row>
    <row r="195" spans="5:13" ht="20.25" customHeight="1" x14ac:dyDescent="0.2">
      <c r="E195" s="425"/>
      <c r="F195" s="425"/>
      <c r="G195" s="425"/>
      <c r="H195" s="425"/>
      <c r="I195" s="425"/>
      <c r="J195" s="425"/>
      <c r="K195" s="425"/>
      <c r="L195" s="425"/>
      <c r="M195" s="425"/>
    </row>
    <row r="196" spans="5:13" ht="20.25" customHeight="1" x14ac:dyDescent="0.2">
      <c r="E196" s="425"/>
      <c r="F196" s="425"/>
      <c r="G196" s="425"/>
      <c r="H196" s="425"/>
      <c r="I196" s="425"/>
      <c r="J196" s="425"/>
      <c r="K196" s="425"/>
      <c r="L196" s="425"/>
      <c r="M196" s="425"/>
    </row>
    <row r="197" spans="5:13" ht="20.25" customHeight="1" x14ac:dyDescent="0.2">
      <c r="E197" s="425"/>
      <c r="F197" s="425"/>
      <c r="G197" s="425"/>
      <c r="H197" s="425"/>
      <c r="I197" s="425"/>
      <c r="J197" s="425"/>
      <c r="K197" s="425"/>
      <c r="L197" s="425"/>
      <c r="M197" s="425"/>
    </row>
    <row r="198" spans="5:13" ht="20.25" customHeight="1" x14ac:dyDescent="0.2">
      <c r="E198" s="425"/>
      <c r="F198" s="425"/>
      <c r="G198" s="425"/>
      <c r="H198" s="425"/>
      <c r="I198" s="425"/>
      <c r="J198" s="425"/>
      <c r="K198" s="425"/>
      <c r="L198" s="425"/>
      <c r="M198" s="425"/>
    </row>
    <row r="199" spans="5:13" ht="20.25" customHeight="1" x14ac:dyDescent="0.2">
      <c r="E199" s="425"/>
      <c r="F199" s="425"/>
      <c r="G199" s="425"/>
      <c r="H199" s="425"/>
      <c r="I199" s="425"/>
      <c r="J199" s="425"/>
      <c r="K199" s="425"/>
      <c r="L199" s="425"/>
      <c r="M199" s="425"/>
    </row>
    <row r="200" spans="5:13" ht="20.25" customHeight="1" x14ac:dyDescent="0.2">
      <c r="E200" s="425"/>
      <c r="F200" s="425"/>
      <c r="G200" s="425"/>
      <c r="H200" s="425"/>
      <c r="I200" s="425"/>
      <c r="J200" s="425"/>
      <c r="K200" s="425"/>
      <c r="L200" s="425"/>
      <c r="M200" s="425"/>
    </row>
    <row r="201" spans="5:13" ht="20.25" customHeight="1" x14ac:dyDescent="0.2">
      <c r="E201" s="425"/>
      <c r="F201" s="425"/>
      <c r="G201" s="425"/>
      <c r="H201" s="425"/>
      <c r="I201" s="425"/>
      <c r="J201" s="425"/>
      <c r="K201" s="425"/>
      <c r="L201" s="425"/>
      <c r="M201" s="425"/>
    </row>
    <row r="202" spans="5:13" ht="20.25" customHeight="1" x14ac:dyDescent="0.2">
      <c r="E202" s="425"/>
      <c r="F202" s="425"/>
      <c r="G202" s="425"/>
      <c r="H202" s="425"/>
      <c r="I202" s="425"/>
      <c r="J202" s="425"/>
      <c r="K202" s="425"/>
      <c r="L202" s="425"/>
      <c r="M202" s="425"/>
    </row>
    <row r="203" spans="5:13" ht="20.25" customHeight="1" x14ac:dyDescent="0.2">
      <c r="E203" s="425"/>
      <c r="F203" s="425"/>
      <c r="G203" s="425"/>
      <c r="H203" s="425"/>
      <c r="I203" s="425"/>
      <c r="J203" s="425"/>
      <c r="K203" s="425"/>
      <c r="L203" s="425"/>
      <c r="M203" s="425"/>
    </row>
    <row r="204" spans="5:13" ht="20.25" customHeight="1" x14ac:dyDescent="0.2">
      <c r="E204" s="425"/>
      <c r="F204" s="425"/>
      <c r="G204" s="425"/>
      <c r="H204" s="425"/>
      <c r="I204" s="425"/>
      <c r="J204" s="425"/>
      <c r="K204" s="425"/>
      <c r="L204" s="425"/>
      <c r="M204" s="425"/>
    </row>
    <row r="205" spans="5:13" x14ac:dyDescent="0.2">
      <c r="E205" s="425"/>
      <c r="F205" s="425"/>
      <c r="G205" s="425"/>
      <c r="H205" s="425"/>
      <c r="I205" s="425"/>
      <c r="J205" s="425"/>
      <c r="K205" s="425"/>
      <c r="L205" s="425"/>
      <c r="M205" s="425"/>
    </row>
    <row r="206" spans="5:13" ht="12.75" customHeight="1" x14ac:dyDescent="0.2">
      <c r="E206" s="425"/>
      <c r="F206" s="425"/>
      <c r="G206" s="425"/>
      <c r="H206" s="425"/>
      <c r="I206" s="425"/>
      <c r="J206" s="425"/>
      <c r="K206" s="425"/>
      <c r="L206" s="425"/>
      <c r="M206" s="425"/>
    </row>
    <row r="207" spans="5:13" x14ac:dyDescent="0.2">
      <c r="E207" s="425"/>
      <c r="F207" s="425"/>
      <c r="G207" s="425"/>
      <c r="H207" s="425"/>
      <c r="I207" s="425"/>
      <c r="J207" s="425"/>
      <c r="K207" s="425"/>
      <c r="L207" s="425"/>
      <c r="M207" s="425"/>
    </row>
    <row r="208" spans="5:13" x14ac:dyDescent="0.2">
      <c r="E208" s="425"/>
      <c r="F208" s="425"/>
      <c r="G208" s="425"/>
      <c r="H208" s="425"/>
      <c r="I208" s="425"/>
      <c r="J208" s="425"/>
      <c r="K208" s="425"/>
      <c r="L208" s="425"/>
      <c r="M208" s="425"/>
    </row>
    <row r="209" spans="5:13" ht="12.75" customHeight="1" x14ac:dyDescent="0.2">
      <c r="E209" s="425"/>
      <c r="F209" s="425"/>
      <c r="G209" s="425"/>
      <c r="H209" s="425"/>
      <c r="I209" s="425"/>
      <c r="J209" s="425"/>
      <c r="K209" s="425"/>
      <c r="L209" s="425"/>
      <c r="M209" s="425"/>
    </row>
    <row r="210" spans="5:13" x14ac:dyDescent="0.2">
      <c r="E210" s="425"/>
      <c r="F210" s="425"/>
      <c r="G210" s="425"/>
      <c r="H210" s="425"/>
      <c r="I210" s="425"/>
      <c r="J210" s="425"/>
      <c r="K210" s="425"/>
      <c r="L210" s="425"/>
      <c r="M210" s="425"/>
    </row>
    <row r="211" spans="5:13" x14ac:dyDescent="0.2">
      <c r="E211" s="425"/>
      <c r="F211" s="425"/>
      <c r="G211" s="425"/>
      <c r="H211" s="425"/>
      <c r="I211" s="425"/>
      <c r="J211" s="425"/>
      <c r="K211" s="425"/>
      <c r="L211" s="425"/>
      <c r="M211" s="425"/>
    </row>
    <row r="212" spans="5:13" x14ac:dyDescent="0.2">
      <c r="E212" s="425"/>
      <c r="F212" s="425"/>
      <c r="G212" s="425"/>
      <c r="H212" s="425"/>
      <c r="I212" s="425"/>
      <c r="J212" s="425"/>
      <c r="K212" s="425"/>
      <c r="L212" s="425"/>
      <c r="M212" s="425"/>
    </row>
    <row r="213" spans="5:13" x14ac:dyDescent="0.2">
      <c r="E213" s="425"/>
      <c r="F213" s="425"/>
      <c r="G213" s="425"/>
      <c r="H213" s="425"/>
      <c r="I213" s="425"/>
      <c r="J213" s="425"/>
      <c r="K213" s="425"/>
      <c r="L213" s="425"/>
      <c r="M213" s="425"/>
    </row>
    <row r="214" spans="5:13" x14ac:dyDescent="0.2">
      <c r="E214" s="425"/>
      <c r="F214" s="425"/>
      <c r="G214" s="425"/>
      <c r="H214" s="425"/>
      <c r="I214" s="425"/>
      <c r="J214" s="425"/>
      <c r="K214" s="425"/>
      <c r="L214" s="425"/>
      <c r="M214" s="425"/>
    </row>
    <row r="215" spans="5:13" x14ac:dyDescent="0.2">
      <c r="E215" s="425"/>
      <c r="F215" s="425"/>
      <c r="G215" s="425"/>
      <c r="H215" s="425"/>
      <c r="I215" s="425"/>
      <c r="J215" s="425"/>
      <c r="K215" s="425"/>
      <c r="L215" s="425"/>
      <c r="M215" s="425"/>
    </row>
    <row r="216" spans="5:13" x14ac:dyDescent="0.2">
      <c r="E216" s="425"/>
      <c r="F216" s="425"/>
      <c r="G216" s="425"/>
      <c r="H216" s="425"/>
      <c r="I216" s="425"/>
      <c r="J216" s="425"/>
      <c r="K216" s="425"/>
      <c r="L216" s="425"/>
      <c r="M216" s="425"/>
    </row>
    <row r="217" spans="5:13" x14ac:dyDescent="0.2">
      <c r="E217" s="425"/>
      <c r="F217" s="425"/>
      <c r="G217" s="425"/>
      <c r="H217" s="425"/>
      <c r="I217" s="425"/>
      <c r="J217" s="425"/>
      <c r="K217" s="425"/>
      <c r="L217" s="425"/>
      <c r="M217" s="425"/>
    </row>
    <row r="218" spans="5:13" x14ac:dyDescent="0.2">
      <c r="E218" s="425"/>
      <c r="F218" s="425"/>
      <c r="G218" s="425"/>
      <c r="H218" s="425"/>
      <c r="I218" s="425"/>
      <c r="J218" s="425"/>
      <c r="K218" s="425"/>
      <c r="L218" s="425"/>
      <c r="M218" s="425"/>
    </row>
    <row r="219" spans="5:13" x14ac:dyDescent="0.2">
      <c r="E219" s="425"/>
      <c r="F219" s="425"/>
      <c r="G219" s="425"/>
      <c r="H219" s="425"/>
      <c r="I219" s="425"/>
      <c r="J219" s="425"/>
      <c r="K219" s="425"/>
      <c r="L219" s="425"/>
      <c r="M219" s="425"/>
    </row>
    <row r="220" spans="5:13" x14ac:dyDescent="0.2">
      <c r="E220" s="425"/>
      <c r="F220" s="425"/>
      <c r="G220" s="425"/>
      <c r="H220" s="425"/>
      <c r="I220" s="425"/>
      <c r="J220" s="425"/>
      <c r="K220" s="425"/>
      <c r="L220" s="425"/>
      <c r="M220" s="425"/>
    </row>
    <row r="221" spans="5:13" x14ac:dyDescent="0.2">
      <c r="E221" s="425"/>
      <c r="F221" s="425"/>
      <c r="G221" s="425"/>
      <c r="H221" s="425"/>
      <c r="I221" s="425"/>
      <c r="J221" s="425"/>
      <c r="K221" s="425"/>
      <c r="L221" s="425"/>
      <c r="M221" s="425"/>
    </row>
    <row r="222" spans="5:13" x14ac:dyDescent="0.2">
      <c r="E222" s="425"/>
      <c r="F222" s="425"/>
      <c r="G222" s="425"/>
      <c r="H222" s="425"/>
      <c r="I222" s="425"/>
      <c r="J222" s="425"/>
      <c r="K222" s="425"/>
      <c r="L222" s="425"/>
      <c r="M222" s="425"/>
    </row>
    <row r="223" spans="5:13" x14ac:dyDescent="0.2">
      <c r="E223" s="425"/>
      <c r="F223" s="425"/>
      <c r="G223" s="425"/>
      <c r="H223" s="425"/>
      <c r="I223" s="425"/>
      <c r="J223" s="425"/>
      <c r="K223" s="425"/>
      <c r="L223" s="425"/>
      <c r="M223" s="425"/>
    </row>
    <row r="224" spans="5:13" x14ac:dyDescent="0.2">
      <c r="E224" s="425"/>
      <c r="F224" s="425"/>
      <c r="G224" s="425"/>
      <c r="H224" s="425"/>
      <c r="I224" s="425"/>
      <c r="J224" s="425"/>
      <c r="K224" s="425"/>
      <c r="L224" s="425"/>
      <c r="M224" s="425"/>
    </row>
    <row r="225" spans="5:13" x14ac:dyDescent="0.2">
      <c r="E225" s="425"/>
      <c r="F225" s="425"/>
      <c r="G225" s="425"/>
      <c r="H225" s="425"/>
      <c r="I225" s="425"/>
      <c r="J225" s="425"/>
      <c r="K225" s="425"/>
      <c r="L225" s="425"/>
      <c r="M225" s="425"/>
    </row>
    <row r="226" spans="5:13" x14ac:dyDescent="0.2">
      <c r="E226" s="425"/>
      <c r="F226" s="425"/>
      <c r="G226" s="425"/>
      <c r="H226" s="425"/>
      <c r="I226" s="425"/>
      <c r="J226" s="425"/>
      <c r="K226" s="425"/>
      <c r="L226" s="425"/>
      <c r="M226" s="425"/>
    </row>
    <row r="227" spans="5:13" x14ac:dyDescent="0.2">
      <c r="E227" s="425"/>
      <c r="F227" s="425"/>
      <c r="G227" s="425"/>
      <c r="H227" s="425"/>
      <c r="I227" s="425"/>
      <c r="J227" s="425"/>
      <c r="K227" s="425"/>
      <c r="L227" s="425"/>
      <c r="M227" s="425"/>
    </row>
    <row r="228" spans="5:13" x14ac:dyDescent="0.2">
      <c r="E228" s="425"/>
      <c r="F228" s="425"/>
      <c r="G228" s="425"/>
      <c r="H228" s="425"/>
      <c r="I228" s="425"/>
      <c r="J228" s="425"/>
      <c r="K228" s="425"/>
      <c r="L228" s="425"/>
      <c r="M228" s="425"/>
    </row>
    <row r="229" spans="5:13" x14ac:dyDescent="0.2">
      <c r="E229" s="425"/>
      <c r="F229" s="425"/>
      <c r="G229" s="425"/>
      <c r="H229" s="425"/>
      <c r="I229" s="425"/>
      <c r="J229" s="425"/>
      <c r="K229" s="425"/>
      <c r="L229" s="425"/>
      <c r="M229" s="425"/>
    </row>
    <row r="230" spans="5:13" x14ac:dyDescent="0.2">
      <c r="E230" s="425"/>
      <c r="F230" s="425"/>
      <c r="G230" s="425"/>
      <c r="H230" s="425"/>
      <c r="I230" s="425"/>
      <c r="J230" s="425"/>
      <c r="K230" s="425"/>
      <c r="L230" s="425"/>
      <c r="M230" s="425"/>
    </row>
    <row r="231" spans="5:13" x14ac:dyDescent="0.2">
      <c r="E231" s="425"/>
      <c r="F231" s="425"/>
      <c r="G231" s="425"/>
      <c r="H231" s="425"/>
      <c r="I231" s="425"/>
      <c r="J231" s="425"/>
      <c r="K231" s="425"/>
      <c r="L231" s="425"/>
      <c r="M231" s="425"/>
    </row>
    <row r="232" spans="5:13" x14ac:dyDescent="0.2">
      <c r="E232" s="425"/>
      <c r="F232" s="425"/>
      <c r="G232" s="425"/>
      <c r="H232" s="425"/>
      <c r="I232" s="425"/>
      <c r="J232" s="425"/>
      <c r="K232" s="425"/>
      <c r="L232" s="425"/>
      <c r="M232" s="425"/>
    </row>
    <row r="233" spans="5:13" x14ac:dyDescent="0.2">
      <c r="E233" s="425"/>
      <c r="F233" s="425"/>
      <c r="G233" s="425"/>
      <c r="H233" s="425"/>
      <c r="I233" s="425"/>
      <c r="J233" s="425"/>
      <c r="K233" s="425"/>
      <c r="L233" s="425"/>
      <c r="M233" s="425"/>
    </row>
    <row r="234" spans="5:13" ht="18" customHeight="1" x14ac:dyDescent="0.2">
      <c r="E234" s="425"/>
      <c r="F234" s="425"/>
      <c r="G234" s="425"/>
      <c r="H234" s="425"/>
      <c r="I234" s="425"/>
      <c r="J234" s="425"/>
      <c r="K234" s="425"/>
      <c r="L234" s="425"/>
      <c r="M234" s="425"/>
    </row>
    <row r="235" spans="5:13" ht="18" customHeight="1" x14ac:dyDescent="0.2">
      <c r="E235" s="425"/>
      <c r="F235" s="425"/>
      <c r="G235" s="425"/>
      <c r="H235" s="425"/>
      <c r="I235" s="425"/>
      <c r="J235" s="425"/>
      <c r="K235" s="425"/>
      <c r="L235" s="425"/>
      <c r="M235" s="425"/>
    </row>
    <row r="236" spans="5:13" ht="18" customHeight="1" x14ac:dyDescent="0.2">
      <c r="E236" s="425"/>
      <c r="F236" s="425"/>
      <c r="G236" s="425"/>
      <c r="H236" s="425"/>
      <c r="I236" s="425"/>
      <c r="J236" s="425"/>
      <c r="K236" s="425"/>
      <c r="L236" s="425"/>
      <c r="M236" s="425"/>
    </row>
    <row r="237" spans="5:13" ht="18" customHeight="1" x14ac:dyDescent="0.2">
      <c r="E237" s="425"/>
      <c r="F237" s="425"/>
      <c r="G237" s="425"/>
      <c r="H237" s="425"/>
      <c r="I237" s="425"/>
      <c r="J237" s="425"/>
      <c r="K237" s="425"/>
      <c r="L237" s="425"/>
      <c r="M237" s="425"/>
    </row>
    <row r="238" spans="5:13" ht="18" customHeight="1" x14ac:dyDescent="0.2">
      <c r="E238" s="425"/>
      <c r="F238" s="425"/>
      <c r="G238" s="425"/>
      <c r="H238" s="425"/>
      <c r="I238" s="425"/>
      <c r="J238" s="425"/>
      <c r="K238" s="425"/>
      <c r="L238" s="425"/>
      <c r="M238" s="425"/>
    </row>
    <row r="239" spans="5:13" ht="18" customHeight="1" x14ac:dyDescent="0.2">
      <c r="E239" s="425"/>
      <c r="F239" s="425"/>
      <c r="G239" s="425"/>
      <c r="H239" s="425"/>
      <c r="I239" s="425"/>
      <c r="J239" s="425"/>
      <c r="K239" s="425"/>
      <c r="L239" s="425"/>
      <c r="M239" s="425"/>
    </row>
    <row r="240" spans="5:13" ht="27.75" customHeight="1" x14ac:dyDescent="0.2">
      <c r="E240" s="425"/>
      <c r="F240" s="425"/>
      <c r="G240" s="425"/>
      <c r="H240" s="425"/>
      <c r="I240" s="425"/>
      <c r="J240" s="425"/>
      <c r="K240" s="425"/>
      <c r="L240" s="425"/>
      <c r="M240" s="425"/>
    </row>
    <row r="241" spans="5:13" ht="27.75" customHeight="1" x14ac:dyDescent="0.2">
      <c r="E241" s="425"/>
      <c r="F241" s="425"/>
      <c r="G241" s="425"/>
      <c r="H241" s="425"/>
      <c r="I241" s="425"/>
      <c r="J241" s="425"/>
      <c r="K241" s="425"/>
      <c r="L241" s="425"/>
      <c r="M241" s="425"/>
    </row>
    <row r="242" spans="5:13" ht="18" customHeight="1" x14ac:dyDescent="0.2"/>
    <row r="243" spans="5:13" ht="18" customHeight="1" x14ac:dyDescent="0.2"/>
    <row r="244" spans="5:13" ht="18" customHeight="1" x14ac:dyDescent="0.2"/>
    <row r="245" spans="5:13" ht="18" customHeight="1" x14ac:dyDescent="0.2"/>
    <row r="246" spans="5:13" ht="18" customHeight="1" x14ac:dyDescent="0.2"/>
    <row r="247" spans="5:13" ht="18" customHeight="1" x14ac:dyDescent="0.2"/>
    <row r="248" spans="5:13" ht="18" customHeight="1" x14ac:dyDescent="0.2"/>
    <row r="249" spans="5:13" ht="18" customHeight="1" x14ac:dyDescent="0.2"/>
    <row r="250" spans="5:13" ht="18" customHeight="1" x14ac:dyDescent="0.2"/>
    <row r="251" spans="5:13" ht="18" customHeight="1" x14ac:dyDescent="0.2"/>
    <row r="252" spans="5:13" ht="18" customHeight="1" x14ac:dyDescent="0.2"/>
    <row r="253" spans="5:13" ht="18" customHeight="1" x14ac:dyDescent="0.2"/>
    <row r="254" spans="5:13" ht="18" customHeight="1" x14ac:dyDescent="0.2"/>
    <row r="255" spans="5:13" ht="18" customHeight="1" x14ac:dyDescent="0.2"/>
    <row r="256" spans="5:13" ht="18" customHeight="1" x14ac:dyDescent="0.2"/>
    <row r="257" ht="24.75" customHeight="1" x14ac:dyDescent="0.2"/>
    <row r="258" ht="30.75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3" ht="12.75" customHeight="1" x14ac:dyDescent="0.2"/>
    <row r="275" ht="12.75" customHeight="1" x14ac:dyDescent="0.2"/>
    <row r="276" ht="12.75" customHeight="1" x14ac:dyDescent="0.2"/>
    <row r="299" ht="21" customHeight="1" x14ac:dyDescent="0.2"/>
    <row r="300" ht="21" customHeight="1" x14ac:dyDescent="0.2"/>
    <row r="301" ht="21" customHeight="1" x14ac:dyDescent="0.2"/>
    <row r="302" ht="21" customHeight="1" x14ac:dyDescent="0.2"/>
    <row r="304" ht="22.5" customHeight="1" x14ac:dyDescent="0.2"/>
    <row r="305" ht="22.5" customHeight="1" x14ac:dyDescent="0.2"/>
    <row r="306" ht="29.2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2.5" customHeight="1" x14ac:dyDescent="0.2"/>
    <row r="319" ht="22.5" customHeight="1" x14ac:dyDescent="0.2"/>
    <row r="320" ht="22.5" customHeight="1" x14ac:dyDescent="0.2"/>
    <row r="321" ht="22.5" customHeight="1" x14ac:dyDescent="0.2"/>
    <row r="322" ht="24.75" customHeight="1" x14ac:dyDescent="0.2"/>
    <row r="323" ht="26.2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5" ht="22.5" customHeight="1" x14ac:dyDescent="0.2"/>
    <row r="337" ht="12.75" customHeight="1" x14ac:dyDescent="0.2"/>
    <row r="345" ht="12.75" customHeight="1" x14ac:dyDescent="0.2"/>
    <row r="363" ht="18" customHeight="1" x14ac:dyDescent="0.2"/>
    <row r="364" ht="18.75" customHeight="1" x14ac:dyDescent="0.2"/>
    <row r="365" ht="19.5" customHeight="1" x14ac:dyDescent="0.2"/>
    <row r="366" ht="18.75" customHeight="1" x14ac:dyDescent="0.2"/>
    <row r="368" ht="18.75" customHeight="1" x14ac:dyDescent="0.2"/>
    <row r="369" ht="17.25" customHeight="1" x14ac:dyDescent="0.2"/>
    <row r="370" ht="30.75" customHeight="1" x14ac:dyDescent="0.2"/>
    <row r="371" ht="17.25" customHeight="1" x14ac:dyDescent="0.2"/>
    <row r="372" ht="19.5" customHeight="1" x14ac:dyDescent="0.2"/>
    <row r="373" ht="20.25" customHeight="1" x14ac:dyDescent="0.2"/>
    <row r="374" ht="19.5" customHeight="1" x14ac:dyDescent="0.2"/>
    <row r="375" ht="18.75" customHeight="1" x14ac:dyDescent="0.2"/>
    <row r="376" ht="19.5" customHeight="1" x14ac:dyDescent="0.2"/>
    <row r="377" ht="18" customHeight="1" x14ac:dyDescent="0.2"/>
    <row r="378" ht="19.5" customHeight="1" x14ac:dyDescent="0.2"/>
    <row r="379" ht="19.5" customHeight="1" x14ac:dyDescent="0.2"/>
    <row r="380" ht="19.5" customHeight="1" x14ac:dyDescent="0.2"/>
    <row r="381" ht="19.5" customHeight="1" x14ac:dyDescent="0.2"/>
    <row r="382" ht="21" customHeight="1" x14ac:dyDescent="0.2"/>
    <row r="383" ht="19.5" customHeight="1" x14ac:dyDescent="0.2"/>
    <row r="384" ht="21" customHeight="1" x14ac:dyDescent="0.2"/>
    <row r="385" ht="21" customHeight="1" x14ac:dyDescent="0.2"/>
    <row r="386" ht="32.2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397" ht="19.5" customHeight="1" x14ac:dyDescent="0.2"/>
    <row r="398" ht="19.5" customHeight="1" x14ac:dyDescent="0.2"/>
    <row r="399" ht="19.5" customHeight="1" x14ac:dyDescent="0.2"/>
    <row r="400" ht="19.5" customHeight="1" x14ac:dyDescent="0.2"/>
    <row r="409" ht="12.75" customHeight="1" x14ac:dyDescent="0.2"/>
    <row r="496" ht="21" customHeight="1" x14ac:dyDescent="0.2"/>
    <row r="517" spans="6:8" x14ac:dyDescent="0.2">
      <c r="H517"/>
    </row>
    <row r="518" spans="6:8" x14ac:dyDescent="0.2">
      <c r="H518"/>
    </row>
    <row r="519" spans="6:8" x14ac:dyDescent="0.2">
      <c r="H519"/>
    </row>
    <row r="520" spans="6:8" x14ac:dyDescent="0.2">
      <c r="H520"/>
    </row>
    <row r="521" spans="6:8" x14ac:dyDescent="0.2">
      <c r="H521"/>
    </row>
    <row r="522" spans="6:8" x14ac:dyDescent="0.2">
      <c r="H522"/>
    </row>
    <row r="527" spans="6:8" x14ac:dyDescent="0.2">
      <c r="F527" s="327" t="e">
        <f>#REF!</f>
        <v>#REF!</v>
      </c>
      <c r="H527" s="311" t="s">
        <v>98</v>
      </c>
    </row>
    <row r="528" spans="6:8" x14ac:dyDescent="0.2">
      <c r="H528" s="320" t="s">
        <v>134</v>
      </c>
    </row>
    <row r="529" spans="5:8" x14ac:dyDescent="0.2">
      <c r="H529" s="320" t="s">
        <v>135</v>
      </c>
    </row>
    <row r="530" spans="5:8" x14ac:dyDescent="0.2">
      <c r="H530" s="320" t="s">
        <v>136</v>
      </c>
    </row>
    <row r="531" spans="5:8" x14ac:dyDescent="0.2">
      <c r="H531" s="320" t="s">
        <v>137</v>
      </c>
    </row>
    <row r="532" spans="5:8" x14ac:dyDescent="0.2">
      <c r="H532" s="320" t="s">
        <v>138</v>
      </c>
    </row>
    <row r="533" spans="5:8" x14ac:dyDescent="0.2">
      <c r="H533" s="320" t="s">
        <v>139</v>
      </c>
    </row>
    <row r="534" spans="5:8" x14ac:dyDescent="0.2">
      <c r="H534" s="320" t="s">
        <v>140</v>
      </c>
    </row>
    <row r="535" spans="5:8" x14ac:dyDescent="0.2">
      <c r="H535" s="320" t="s">
        <v>141</v>
      </c>
    </row>
    <row r="538" spans="5:8" x14ac:dyDescent="0.2">
      <c r="E538" s="329"/>
    </row>
    <row r="679" spans="15:24" ht="12.75" customHeight="1" x14ac:dyDescent="0.2">
      <c r="P679" s="533"/>
      <c r="Q679" s="325"/>
      <c r="R679" s="325"/>
      <c r="S679" s="326"/>
      <c r="T679" s="326"/>
      <c r="U679" s="326"/>
      <c r="V679" s="315"/>
      <c r="W679" s="326"/>
      <c r="X679" s="326"/>
    </row>
    <row r="682" spans="15:24" x14ac:dyDescent="0.2">
      <c r="Q682" s="322"/>
      <c r="R682" s="322"/>
      <c r="S682" s="322"/>
      <c r="T682" s="322"/>
      <c r="U682" s="322"/>
      <c r="V682" s="322"/>
      <c r="W682" s="322"/>
      <c r="X682" s="322"/>
    </row>
    <row r="683" spans="15:24" x14ac:dyDescent="0.2">
      <c r="O683"/>
      <c r="P683" s="316"/>
      <c r="Q683" s="534"/>
      <c r="R683" s="321"/>
      <c r="S683" s="323"/>
      <c r="T683" s="324"/>
      <c r="U683" s="321"/>
      <c r="V683" s="324"/>
      <c r="W683" s="324"/>
      <c r="X683" s="324"/>
    </row>
    <row r="684" spans="15:24" x14ac:dyDescent="0.2">
      <c r="O684"/>
      <c r="P684" s="529"/>
      <c r="Q684" s="534"/>
      <c r="R684" s="533"/>
      <c r="S684" s="533"/>
      <c r="T684" s="533"/>
      <c r="U684" s="533"/>
      <c r="V684" s="319"/>
      <c r="W684" s="319"/>
      <c r="X684" s="319"/>
    </row>
    <row r="685" spans="15:24" x14ac:dyDescent="0.2">
      <c r="O685"/>
      <c r="Q685" s="534"/>
      <c r="R685" s="533"/>
      <c r="S685" s="534" t="s">
        <v>142</v>
      </c>
      <c r="T685"/>
      <c r="U685" s="533"/>
      <c r="V685" s="319"/>
      <c r="W685" s="319"/>
      <c r="X685" s="319"/>
    </row>
    <row r="686" spans="15:24" x14ac:dyDescent="0.2">
      <c r="O686"/>
      <c r="P686" s="317"/>
      <c r="Q686" s="316"/>
      <c r="R686" s="533"/>
      <c r="S686" s="533"/>
      <c r="T686" s="533"/>
      <c r="U686" s="533"/>
      <c r="V686" s="533"/>
      <c r="W686" s="533"/>
      <c r="X686" s="533"/>
    </row>
    <row r="687" spans="15:24" x14ac:dyDescent="0.2">
      <c r="Q687" s="529"/>
      <c r="R687" s="529"/>
      <c r="S687" s="529"/>
      <c r="T687" s="529"/>
      <c r="U687" s="529"/>
      <c r="V687" s="314"/>
      <c r="W687" s="529"/>
      <c r="X687" s="529"/>
    </row>
    <row r="688" spans="15:24" x14ac:dyDescent="0.2">
      <c r="P688" s="314"/>
      <c r="Q688" s="532"/>
      <c r="R688" s="529"/>
      <c r="S688" s="529"/>
      <c r="T688" s="529"/>
      <c r="U688" s="529"/>
      <c r="V688" s="314"/>
      <c r="W688" s="529"/>
      <c r="X688" s="529"/>
    </row>
    <row r="689" spans="16:24" x14ac:dyDescent="0.2">
      <c r="R689" s="529"/>
      <c r="S689" s="529"/>
      <c r="T689" s="529"/>
      <c r="U689" s="533"/>
      <c r="V689" s="533"/>
      <c r="W689" s="529"/>
      <c r="X689" s="529"/>
    </row>
    <row r="690" spans="16:24" x14ac:dyDescent="0.2">
      <c r="P690" s="314"/>
      <c r="Q690" s="532" t="s">
        <v>124</v>
      </c>
      <c r="R690" s="529"/>
      <c r="S690" s="529"/>
      <c r="T690" s="529"/>
      <c r="U690" s="529"/>
      <c r="V690" s="314"/>
      <c r="W690" s="529"/>
      <c r="X690" s="529"/>
    </row>
    <row r="698" spans="16:24" x14ac:dyDescent="0.2">
      <c r="Q698" s="327" t="e">
        <f>SUM(#REF!)</f>
        <v>#REF!</v>
      </c>
      <c r="R698" s="328" t="s">
        <v>143</v>
      </c>
    </row>
    <row r="703" spans="16:24" x14ac:dyDescent="0.2">
      <c r="Q703" s="312"/>
    </row>
    <row r="710" spans="17:17" x14ac:dyDescent="0.2">
      <c r="Q710" s="312" t="e">
        <f>#REF!+#REF!</f>
        <v>#REF!</v>
      </c>
    </row>
    <row r="711" spans="17:17" x14ac:dyDescent="0.2">
      <c r="Q711" s="312" t="e">
        <f>#REF!+#REF!</f>
        <v>#REF!</v>
      </c>
    </row>
    <row r="712" spans="17:17" x14ac:dyDescent="0.2">
      <c r="Q712" s="312" t="e">
        <f>#REF!+#REF!</f>
        <v>#REF!</v>
      </c>
    </row>
    <row r="713" spans="17:17" x14ac:dyDescent="0.2">
      <c r="Q713" s="312" t="e">
        <f>#REF!+#REF!</f>
        <v>#REF!</v>
      </c>
    </row>
    <row r="714" spans="17:17" x14ac:dyDescent="0.2">
      <c r="Q714" s="312" t="e">
        <f>#REF!+#REF!</f>
        <v>#REF!</v>
      </c>
    </row>
    <row r="715" spans="17:17" x14ac:dyDescent="0.2">
      <c r="Q715" s="312" t="e">
        <f>#REF!+#REF!</f>
        <v>#REF!</v>
      </c>
    </row>
    <row r="720" spans="17:17" x14ac:dyDescent="0.2">
      <c r="Q720" s="327" t="e">
        <f>#REF!+#REF!</f>
        <v>#REF!</v>
      </c>
    </row>
    <row r="737" spans="15:15" x14ac:dyDescent="0.2">
      <c r="O737" s="329"/>
    </row>
    <row r="747" spans="15:15" x14ac:dyDescent="0.2">
      <c r="O747"/>
    </row>
    <row r="748" spans="15:15" x14ac:dyDescent="0.2">
      <c r="O748"/>
    </row>
    <row r="749" spans="15:15" x14ac:dyDescent="0.2">
      <c r="O749"/>
    </row>
    <row r="750" spans="15:15" x14ac:dyDescent="0.2">
      <c r="O750"/>
    </row>
  </sheetData>
  <mergeCells count="40">
    <mergeCell ref="J76:L76"/>
    <mergeCell ref="E77:F77"/>
    <mergeCell ref="G77:I77"/>
    <mergeCell ref="J77:L77"/>
    <mergeCell ref="E9:E10"/>
    <mergeCell ref="F9:F10"/>
    <mergeCell ref="G9:G10"/>
    <mergeCell ref="H9:J9"/>
    <mergeCell ref="K9:L9"/>
    <mergeCell ref="E3:L3"/>
    <mergeCell ref="E4:L4"/>
    <mergeCell ref="E5:L5"/>
    <mergeCell ref="E6:L6"/>
    <mergeCell ref="E7:L7"/>
    <mergeCell ref="M77:N77"/>
    <mergeCell ref="E98:L98"/>
    <mergeCell ref="E81:F81"/>
    <mergeCell ref="G81:I81"/>
    <mergeCell ref="J81:L81"/>
    <mergeCell ref="M81:N81"/>
    <mergeCell ref="J82:L82"/>
    <mergeCell ref="M82:N82"/>
    <mergeCell ref="G84:H84"/>
    <mergeCell ref="I84:L84"/>
    <mergeCell ref="M84:N84"/>
    <mergeCell ref="E96:L96"/>
    <mergeCell ref="E97:L97"/>
    <mergeCell ref="E80:F80"/>
    <mergeCell ref="G80:I80"/>
    <mergeCell ref="J80:L80"/>
    <mergeCell ref="G150:H150"/>
    <mergeCell ref="I150:L150"/>
    <mergeCell ref="G151:H151"/>
    <mergeCell ref="I151:L151"/>
    <mergeCell ref="J142:L142"/>
    <mergeCell ref="G143:I143"/>
    <mergeCell ref="J143:L143"/>
    <mergeCell ref="J147:L147"/>
    <mergeCell ref="J148:L148"/>
    <mergeCell ref="J149:L149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  <rowBreaks count="1" manualBreakCount="1">
    <brk id="46" min="4" max="11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X745"/>
  <sheetViews>
    <sheetView view="pageBreakPreview" topLeftCell="D1" zoomScaleSheetLayoutView="100" workbookViewId="0">
      <pane xSplit="2" ySplit="13" topLeftCell="F14" activePane="bottomRight" state="frozen"/>
      <selection activeCell="M29" activeCellId="1" sqref="H45 M29"/>
      <selection pane="topRight" activeCell="M29" activeCellId="1" sqref="H45 M29"/>
      <selection pane="bottomLeft" activeCell="M29" activeCellId="1" sqref="H45 M29"/>
      <selection pane="bottomRight" activeCell="M29" activeCellId="1" sqref="H45 M29"/>
    </sheetView>
  </sheetViews>
  <sheetFormatPr defaultColWidth="9.140625" defaultRowHeight="12.75" x14ac:dyDescent="0.2"/>
  <cols>
    <col min="1" max="1" width="1.85546875" style="310" hidden="1" customWidth="1"/>
    <col min="2" max="2" width="1.5703125" style="310" hidden="1" customWidth="1"/>
    <col min="3" max="3" width="5" style="310" hidden="1" customWidth="1"/>
    <col min="4" max="4" width="5" style="310" customWidth="1"/>
    <col min="5" max="5" width="14.7109375" style="310" customWidth="1"/>
    <col min="6" max="6" width="68.28515625" style="310" customWidth="1"/>
    <col min="7" max="7" width="21.140625" style="310" customWidth="1"/>
    <col min="8" max="8" width="21" style="310" customWidth="1"/>
    <col min="9" max="9" width="21.140625" style="310" customWidth="1"/>
    <col min="10" max="10" width="19" style="310" customWidth="1"/>
    <col min="11" max="11" width="14.42578125" style="310" customWidth="1"/>
    <col min="12" max="12" width="18.140625" style="310" customWidth="1"/>
    <col min="13" max="13" width="17.7109375" style="310" customWidth="1"/>
    <col min="14" max="14" width="20.7109375" style="310" bestFit="1" customWidth="1"/>
    <col min="15" max="15" width="15" style="310" bestFit="1" customWidth="1"/>
    <col min="16" max="16" width="12.5703125" style="310" bestFit="1" customWidth="1"/>
    <col min="17" max="17" width="20.42578125" style="310" customWidth="1"/>
    <col min="18" max="19" width="9.140625" style="310"/>
    <col min="20" max="20" width="30.7109375" style="310" customWidth="1"/>
    <col min="21" max="16384" width="9.140625" style="310"/>
  </cols>
  <sheetData>
    <row r="2" spans="5:16" x14ac:dyDescent="0.2">
      <c r="P2" s="403" t="s">
        <v>276</v>
      </c>
    </row>
    <row r="3" spans="5:16" ht="15" x14ac:dyDescent="0.2">
      <c r="E3" s="870" t="s">
        <v>114</v>
      </c>
      <c r="F3" s="870"/>
      <c r="G3" s="870"/>
      <c r="H3" s="870"/>
      <c r="I3" s="870"/>
      <c r="J3" s="870"/>
      <c r="K3" s="870"/>
      <c r="L3" s="870"/>
      <c r="M3" s="330"/>
      <c r="N3" s="330"/>
    </row>
    <row r="4" spans="5:16" ht="15" x14ac:dyDescent="0.2">
      <c r="E4" s="870" t="s">
        <v>164</v>
      </c>
      <c r="F4" s="870"/>
      <c r="G4" s="870"/>
      <c r="H4" s="870"/>
      <c r="I4" s="870"/>
      <c r="J4" s="870"/>
      <c r="K4" s="870"/>
      <c r="L4" s="870"/>
      <c r="M4" s="330"/>
      <c r="N4" s="330"/>
    </row>
    <row r="5" spans="5:16" ht="15" x14ac:dyDescent="0.2">
      <c r="E5" s="870" t="s">
        <v>277</v>
      </c>
      <c r="F5" s="870"/>
      <c r="G5" s="870"/>
      <c r="H5" s="870"/>
      <c r="I5" s="870"/>
      <c r="J5" s="870"/>
      <c r="K5" s="870"/>
      <c r="L5" s="870"/>
      <c r="M5" s="330"/>
      <c r="N5" s="330"/>
    </row>
    <row r="6" spans="5:16" ht="13.5" thickBot="1" x14ac:dyDescent="0.25"/>
    <row r="7" spans="5:16" ht="78.75" customHeight="1" thickBot="1" x14ac:dyDescent="0.25">
      <c r="E7" s="381" t="s">
        <v>146</v>
      </c>
      <c r="F7" s="382" t="s">
        <v>0</v>
      </c>
      <c r="G7" s="383" t="s">
        <v>221</v>
      </c>
      <c r="H7" s="383" t="s">
        <v>219</v>
      </c>
      <c r="I7" s="383" t="s">
        <v>220</v>
      </c>
      <c r="J7" s="383" t="s">
        <v>113</v>
      </c>
      <c r="K7" s="383" t="s">
        <v>156</v>
      </c>
      <c r="L7" s="384" t="s">
        <v>144</v>
      </c>
    </row>
    <row r="8" spans="5:16" ht="18.75" customHeight="1" x14ac:dyDescent="0.2">
      <c r="E8" s="392" t="s">
        <v>158</v>
      </c>
      <c r="F8" s="393" t="s">
        <v>45</v>
      </c>
      <c r="G8" s="394">
        <f>G9+G10+G11</f>
        <v>75158838000</v>
      </c>
      <c r="H8" s="411">
        <f>H9+H11</f>
        <v>2248995825</v>
      </c>
      <c r="I8" s="411">
        <f>I9+I11</f>
        <v>2248995825</v>
      </c>
      <c r="J8" s="411">
        <f>J9+J11</f>
        <v>2248995825</v>
      </c>
      <c r="K8" s="395">
        <f>J8/G8*100</f>
        <v>2.9923238368852907</v>
      </c>
      <c r="L8" s="396"/>
      <c r="N8" s="327"/>
    </row>
    <row r="9" spans="5:16" ht="18.75" customHeight="1" x14ac:dyDescent="0.2">
      <c r="E9" s="392" t="s">
        <v>168</v>
      </c>
      <c r="F9" s="397" t="s">
        <v>26</v>
      </c>
      <c r="G9" s="398">
        <f>$G$13</f>
        <v>74320354000</v>
      </c>
      <c r="H9" s="410">
        <f>H13</f>
        <v>2198064138</v>
      </c>
      <c r="I9" s="410">
        <f>I13</f>
        <v>2198064138</v>
      </c>
      <c r="J9" s="410">
        <f>J13</f>
        <v>2198064138</v>
      </c>
      <c r="K9" s="399">
        <f>J9/G9*100</f>
        <v>2.9575533749475951</v>
      </c>
      <c r="L9" s="400"/>
      <c r="M9"/>
      <c r="N9" s="421"/>
    </row>
    <row r="10" spans="5:16" ht="18.75" customHeight="1" x14ac:dyDescent="0.2">
      <c r="E10" s="392" t="s">
        <v>169</v>
      </c>
      <c r="F10" s="397" t="s">
        <v>27</v>
      </c>
      <c r="G10" s="398">
        <f>$G$60</f>
        <v>538484000</v>
      </c>
      <c r="H10" s="398">
        <f>H60</f>
        <v>0</v>
      </c>
      <c r="I10" s="398">
        <f>I60</f>
        <v>0</v>
      </c>
      <c r="J10" s="398">
        <f>J60</f>
        <v>0</v>
      </c>
      <c r="K10" s="399">
        <f>J10/G10*100</f>
        <v>0</v>
      </c>
      <c r="L10" s="400"/>
      <c r="N10" s="327"/>
    </row>
    <row r="11" spans="5:16" ht="18.75" customHeight="1" x14ac:dyDescent="0.2">
      <c r="E11" s="392" t="str">
        <f>E64</f>
        <v>4.1.04</v>
      </c>
      <c r="F11" s="397" t="s">
        <v>129</v>
      </c>
      <c r="G11" s="398">
        <f>G64</f>
        <v>300000000</v>
      </c>
      <c r="H11" s="398">
        <f>H64</f>
        <v>50931687</v>
      </c>
      <c r="I11" s="398">
        <f>I64</f>
        <v>50931687</v>
      </c>
      <c r="J11" s="398">
        <f>J64</f>
        <v>50931687</v>
      </c>
      <c r="K11" s="399">
        <f>J11/G11*100</f>
        <v>16.977228999999998</v>
      </c>
      <c r="L11" s="400"/>
    </row>
    <row r="12" spans="5:16" ht="5.0999999999999996" customHeight="1" x14ac:dyDescent="0.2">
      <c r="E12" s="378"/>
      <c r="F12" s="379"/>
      <c r="G12" s="375"/>
      <c r="H12" s="375"/>
      <c r="I12" s="375"/>
      <c r="J12" s="375"/>
      <c r="K12" s="376"/>
      <c r="L12" s="377"/>
    </row>
    <row r="13" spans="5:16" ht="18.75" customHeight="1" x14ac:dyDescent="0.2">
      <c r="E13" s="385" t="str">
        <f>E9</f>
        <v>4.1.01</v>
      </c>
      <c r="F13" s="386" t="str">
        <f>F9</f>
        <v>PENDAPATAN PAJAK DAERAH</v>
      </c>
      <c r="G13" s="387">
        <f>G14+G24+G35+G41+G44+G45+G48+G51+G52+G55+G58</f>
        <v>74320354000</v>
      </c>
      <c r="H13" s="409">
        <f>H14+H24+H35+H41+H44+H45+H48+H51+H52+H55+H58</f>
        <v>2198064138</v>
      </c>
      <c r="I13" s="409">
        <f>H13</f>
        <v>2198064138</v>
      </c>
      <c r="J13" s="409">
        <f>I13</f>
        <v>2198064138</v>
      </c>
      <c r="K13" s="388">
        <f>J13/G13*100</f>
        <v>2.9575533749475951</v>
      </c>
      <c r="L13" s="389"/>
    </row>
    <row r="14" spans="5:16" ht="18.75" customHeight="1" x14ac:dyDescent="0.2">
      <c r="E14" s="373" t="s">
        <v>170</v>
      </c>
      <c r="F14" s="351" t="s">
        <v>157</v>
      </c>
      <c r="G14" s="349">
        <f>G15+G18+G21</f>
        <v>2463180809</v>
      </c>
      <c r="H14" s="408">
        <f>H15+H18+H21</f>
        <v>59448343</v>
      </c>
      <c r="I14" s="408">
        <f t="shared" ref="I14:I24" si="0">H14</f>
        <v>59448343</v>
      </c>
      <c r="J14" s="408">
        <f t="shared" ref="J14:J58" si="1">H14</f>
        <v>59448343</v>
      </c>
      <c r="K14" s="350">
        <f>J14/G14*100</f>
        <v>2.413478652593708</v>
      </c>
      <c r="L14" s="346"/>
    </row>
    <row r="15" spans="5:16" ht="18.75" customHeight="1" x14ac:dyDescent="0.2">
      <c r="E15" s="372" t="s">
        <v>171</v>
      </c>
      <c r="F15" s="335" t="s">
        <v>175</v>
      </c>
      <c r="G15" s="332">
        <v>2001580809</v>
      </c>
      <c r="H15" s="407">
        <f>H16+H17</f>
        <v>57768343</v>
      </c>
      <c r="I15" s="407">
        <f t="shared" si="0"/>
        <v>57768343</v>
      </c>
      <c r="J15" s="407">
        <f t="shared" si="1"/>
        <v>57768343</v>
      </c>
      <c r="K15" s="333">
        <f>J15/G15*100</f>
        <v>2.8861359351692308</v>
      </c>
      <c r="L15" s="346"/>
    </row>
    <row r="16" spans="5:16" ht="18.75" customHeight="1" x14ac:dyDescent="0.2">
      <c r="E16" s="372"/>
      <c r="F16" s="341" t="s">
        <v>149</v>
      </c>
      <c r="G16" s="340"/>
      <c r="H16" s="332">
        <v>0</v>
      </c>
      <c r="I16" s="332">
        <f t="shared" si="0"/>
        <v>0</v>
      </c>
      <c r="J16" s="332">
        <f t="shared" si="1"/>
        <v>0</v>
      </c>
      <c r="K16" s="342"/>
      <c r="L16" s="346"/>
      <c r="N16" s="327"/>
    </row>
    <row r="17" spans="5:16" ht="18.75" customHeight="1" x14ac:dyDescent="0.2">
      <c r="E17" s="372"/>
      <c r="F17" s="341" t="s">
        <v>147</v>
      </c>
      <c r="G17" s="340"/>
      <c r="H17" s="406">
        <f>20414405+37353938</f>
        <v>57768343</v>
      </c>
      <c r="I17" s="406">
        <f t="shared" si="0"/>
        <v>57768343</v>
      </c>
      <c r="J17" s="407">
        <f t="shared" si="1"/>
        <v>57768343</v>
      </c>
      <c r="K17" s="342"/>
      <c r="L17" s="346"/>
    </row>
    <row r="18" spans="5:16" ht="21.75" customHeight="1" x14ac:dyDescent="0.2">
      <c r="E18" s="372" t="s">
        <v>173</v>
      </c>
      <c r="F18" s="336" t="s">
        <v>172</v>
      </c>
      <c r="G18" s="332">
        <v>350000000</v>
      </c>
      <c r="H18" s="332">
        <f>H19+H20</f>
        <v>100000</v>
      </c>
      <c r="I18" s="332">
        <f t="shared" si="0"/>
        <v>100000</v>
      </c>
      <c r="J18" s="332">
        <f t="shared" si="1"/>
        <v>100000</v>
      </c>
      <c r="K18" s="333">
        <f>J18/G18*100</f>
        <v>2.8571428571428574E-2</v>
      </c>
      <c r="L18" s="346"/>
      <c r="N18" s="327"/>
    </row>
    <row r="19" spans="5:16" ht="36.75" customHeight="1" x14ac:dyDescent="0.2">
      <c r="E19" s="372"/>
      <c r="F19" s="339" t="s">
        <v>150</v>
      </c>
      <c r="G19" s="332"/>
      <c r="H19" s="340">
        <v>0</v>
      </c>
      <c r="I19" s="340">
        <f t="shared" si="0"/>
        <v>0</v>
      </c>
      <c r="J19" s="332">
        <f t="shared" si="1"/>
        <v>0</v>
      </c>
      <c r="K19" s="333"/>
      <c r="L19" s="346"/>
    </row>
    <row r="20" spans="5:16" ht="34.5" customHeight="1" x14ac:dyDescent="0.2">
      <c r="E20" s="372"/>
      <c r="F20" s="339" t="s">
        <v>148</v>
      </c>
      <c r="G20" s="340"/>
      <c r="H20" s="340">
        <v>100000</v>
      </c>
      <c r="I20" s="340">
        <f t="shared" si="0"/>
        <v>100000</v>
      </c>
      <c r="J20" s="332">
        <f t="shared" si="1"/>
        <v>100000</v>
      </c>
      <c r="K20" s="333"/>
      <c r="L20" s="346"/>
    </row>
    <row r="21" spans="5:16" ht="18.75" customHeight="1" x14ac:dyDescent="0.2">
      <c r="E21" s="372" t="s">
        <v>174</v>
      </c>
      <c r="F21" s="335" t="s">
        <v>176</v>
      </c>
      <c r="G21" s="332">
        <v>111600000</v>
      </c>
      <c r="H21" s="332">
        <f>H22+H23</f>
        <v>1580000</v>
      </c>
      <c r="I21" s="332">
        <f t="shared" si="0"/>
        <v>1580000</v>
      </c>
      <c r="J21" s="332">
        <f t="shared" si="1"/>
        <v>1580000</v>
      </c>
      <c r="K21" s="333">
        <f>J21/G21*100</f>
        <v>1.4157706093189963</v>
      </c>
      <c r="L21" s="346"/>
    </row>
    <row r="22" spans="5:16" ht="18.75" customHeight="1" x14ac:dyDescent="0.2">
      <c r="E22" s="372"/>
      <c r="F22" s="341" t="s">
        <v>151</v>
      </c>
      <c r="G22" s="332"/>
      <c r="H22" s="340">
        <v>0</v>
      </c>
      <c r="I22" s="340">
        <f t="shared" si="0"/>
        <v>0</v>
      </c>
      <c r="J22" s="332">
        <f t="shared" si="1"/>
        <v>0</v>
      </c>
      <c r="K22" s="333"/>
      <c r="L22" s="346"/>
    </row>
    <row r="23" spans="5:16" ht="18.75" customHeight="1" x14ac:dyDescent="0.2">
      <c r="E23" s="372"/>
      <c r="F23" s="341" t="str">
        <f xml:space="preserve"> "Penerimaan Piutang " &amp;F21</f>
        <v>Penerimaan Piutang Pajak Wisma Pariwisata</v>
      </c>
      <c r="G23" s="340"/>
      <c r="H23" s="340">
        <v>1580000</v>
      </c>
      <c r="I23" s="340">
        <f t="shared" si="0"/>
        <v>1580000</v>
      </c>
      <c r="J23" s="332">
        <f t="shared" si="1"/>
        <v>1580000</v>
      </c>
      <c r="K23" s="333"/>
      <c r="L23" s="346"/>
    </row>
    <row r="24" spans="5:16" ht="18.75" customHeight="1" x14ac:dyDescent="0.2">
      <c r="E24" s="373" t="s">
        <v>177</v>
      </c>
      <c r="F24" s="427" t="s">
        <v>159</v>
      </c>
      <c r="G24" s="428">
        <v>3637447807</v>
      </c>
      <c r="H24" s="349">
        <f>H25+H28+H31+H34</f>
        <v>166717042</v>
      </c>
      <c r="I24" s="349">
        <f t="shared" si="0"/>
        <v>166717042</v>
      </c>
      <c r="J24" s="349">
        <f t="shared" si="1"/>
        <v>166717042</v>
      </c>
      <c r="K24" s="350">
        <f>J24/G24*100</f>
        <v>4.5833521426524761</v>
      </c>
      <c r="L24" s="346"/>
      <c r="M24" s="310">
        <v>3637447807</v>
      </c>
      <c r="N24" s="404"/>
    </row>
    <row r="25" spans="5:16" ht="18.75" customHeight="1" x14ac:dyDescent="0.2">
      <c r="E25" s="372" t="s">
        <v>178</v>
      </c>
      <c r="F25" s="335" t="s">
        <v>179</v>
      </c>
      <c r="G25" s="468"/>
      <c r="H25" s="332">
        <f>H26+H27</f>
        <v>132018013</v>
      </c>
      <c r="I25" s="332">
        <f>H25:H34</f>
        <v>132018013</v>
      </c>
      <c r="J25" s="332">
        <f t="shared" si="1"/>
        <v>132018013</v>
      </c>
      <c r="K25" s="333"/>
      <c r="L25" s="346"/>
      <c r="M25" s="327"/>
      <c r="N25" s="404"/>
      <c r="P25"/>
    </row>
    <row r="26" spans="5:16" ht="18.75" customHeight="1" x14ac:dyDescent="0.2">
      <c r="E26" s="372"/>
      <c r="F26" s="341" t="s">
        <v>180</v>
      </c>
      <c r="G26" s="332"/>
      <c r="H26" s="340">
        <v>0</v>
      </c>
      <c r="I26" s="340">
        <f t="shared" ref="I26:I55" si="2">H26</f>
        <v>0</v>
      </c>
      <c r="J26" s="332">
        <f t="shared" si="1"/>
        <v>0</v>
      </c>
      <c r="K26" s="333"/>
      <c r="L26" s="346"/>
      <c r="M26" s="327"/>
      <c r="N26" s="404"/>
    </row>
    <row r="27" spans="5:16" ht="18.75" customHeight="1" x14ac:dyDescent="0.2">
      <c r="E27" s="372"/>
      <c r="F27" s="341" t="str">
        <f xml:space="preserve"> "Penerimaan Piutang " &amp;F25</f>
        <v>Penerimaan Piutang Pajak Restoran dan Sejenisnya</v>
      </c>
      <c r="G27" s="340"/>
      <c r="H27" s="340">
        <f>39331341+92686672</f>
        <v>132018013</v>
      </c>
      <c r="I27" s="340">
        <f t="shared" si="2"/>
        <v>132018013</v>
      </c>
      <c r="J27" s="332">
        <f t="shared" si="1"/>
        <v>132018013</v>
      </c>
      <c r="K27" s="342"/>
      <c r="L27" s="346"/>
      <c r="M27" s="327"/>
    </row>
    <row r="28" spans="5:16" ht="18.75" customHeight="1" x14ac:dyDescent="0.2">
      <c r="E28" s="372" t="s">
        <v>181</v>
      </c>
      <c r="F28" s="335" t="s">
        <v>182</v>
      </c>
      <c r="G28" s="468"/>
      <c r="H28" s="359">
        <f>H29+H30</f>
        <v>16901229</v>
      </c>
      <c r="I28" s="332">
        <f t="shared" si="2"/>
        <v>16901229</v>
      </c>
      <c r="J28" s="332">
        <f t="shared" si="1"/>
        <v>16901229</v>
      </c>
      <c r="K28" s="333"/>
      <c r="L28" s="346"/>
      <c r="M28" s="327"/>
    </row>
    <row r="29" spans="5:16" ht="18.75" customHeight="1" x14ac:dyDescent="0.2">
      <c r="E29" s="372"/>
      <c r="F29" s="341" t="s">
        <v>183</v>
      </c>
      <c r="G29" s="332"/>
      <c r="H29" s="340">
        <v>0</v>
      </c>
      <c r="I29" s="340">
        <f t="shared" si="2"/>
        <v>0</v>
      </c>
      <c r="J29" s="332">
        <f t="shared" si="1"/>
        <v>0</v>
      </c>
      <c r="K29" s="333"/>
      <c r="L29" s="346"/>
      <c r="M29" s="421"/>
      <c r="N29" s="420"/>
    </row>
    <row r="30" spans="5:16" ht="18.75" customHeight="1" x14ac:dyDescent="0.2">
      <c r="E30" s="372"/>
      <c r="F30" s="341" t="str">
        <f xml:space="preserve"> "Penerimaan Piutang " &amp;F28</f>
        <v>Penerimaan Piutang Pajak Rumah Makan dan Sejenisnya</v>
      </c>
      <c r="G30" s="340"/>
      <c r="H30" s="340">
        <v>16901229</v>
      </c>
      <c r="I30" s="340">
        <f t="shared" si="2"/>
        <v>16901229</v>
      </c>
      <c r="J30" s="332">
        <f t="shared" si="1"/>
        <v>16901229</v>
      </c>
      <c r="K30" s="342"/>
      <c r="L30" s="346"/>
      <c r="M30" s="327"/>
    </row>
    <row r="31" spans="5:16" ht="18.75" customHeight="1" x14ac:dyDescent="0.2">
      <c r="E31" s="372" t="s">
        <v>184</v>
      </c>
      <c r="F31" s="335" t="s">
        <v>185</v>
      </c>
      <c r="G31" s="468"/>
      <c r="H31" s="332">
        <f>H32+H33</f>
        <v>17797800</v>
      </c>
      <c r="I31" s="332">
        <f t="shared" si="2"/>
        <v>17797800</v>
      </c>
      <c r="J31" s="332">
        <f t="shared" si="1"/>
        <v>17797800</v>
      </c>
      <c r="K31" s="333"/>
      <c r="L31" s="346"/>
    </row>
    <row r="32" spans="5:16" ht="18.75" customHeight="1" x14ac:dyDescent="0.2">
      <c r="E32" s="372"/>
      <c r="F32" s="341" t="s">
        <v>186</v>
      </c>
      <c r="G32" s="340"/>
      <c r="H32" s="340">
        <v>0</v>
      </c>
      <c r="I32" s="340">
        <f t="shared" si="2"/>
        <v>0</v>
      </c>
      <c r="J32" s="332">
        <f t="shared" si="1"/>
        <v>0</v>
      </c>
      <c r="K32" s="342"/>
      <c r="L32" s="346"/>
    </row>
    <row r="33" spans="5:16" ht="18.75" customHeight="1" x14ac:dyDescent="0.2">
      <c r="E33" s="372"/>
      <c r="F33" s="341" t="str">
        <f xml:space="preserve"> "Penerimaan Piutang " &amp;F31</f>
        <v>Penerimaan Piutang Pajak Kafetaria dan Sejenisnya</v>
      </c>
      <c r="G33" s="340"/>
      <c r="H33" s="340">
        <v>17797800</v>
      </c>
      <c r="I33" s="340">
        <f t="shared" si="2"/>
        <v>17797800</v>
      </c>
      <c r="J33" s="332">
        <f t="shared" si="1"/>
        <v>17797800</v>
      </c>
      <c r="K33" s="333"/>
      <c r="L33" s="346"/>
      <c r="N33" s="327"/>
    </row>
    <row r="34" spans="5:16" ht="18.75" customHeight="1" x14ac:dyDescent="0.2">
      <c r="E34" s="372" t="s">
        <v>188</v>
      </c>
      <c r="F34" s="335" t="s">
        <v>187</v>
      </c>
      <c r="G34" s="468"/>
      <c r="H34" s="332">
        <v>0</v>
      </c>
      <c r="I34" s="332">
        <f t="shared" si="2"/>
        <v>0</v>
      </c>
      <c r="J34" s="332">
        <f t="shared" si="1"/>
        <v>0</v>
      </c>
      <c r="K34" s="333"/>
      <c r="L34" s="346"/>
      <c r="N34" s="327"/>
    </row>
    <row r="35" spans="5:16" ht="18.75" customHeight="1" x14ac:dyDescent="0.2">
      <c r="E35" s="373" t="s">
        <v>189</v>
      </c>
      <c r="F35" s="351" t="s">
        <v>160</v>
      </c>
      <c r="G35" s="349">
        <f>G36+G39</f>
        <v>11590549</v>
      </c>
      <c r="H35" s="349">
        <f>H36</f>
        <v>0</v>
      </c>
      <c r="I35" s="349">
        <f t="shared" si="2"/>
        <v>0</v>
      </c>
      <c r="J35" s="349">
        <f t="shared" si="1"/>
        <v>0</v>
      </c>
      <c r="K35" s="350">
        <f>J35/G35*100</f>
        <v>0</v>
      </c>
      <c r="L35" s="346"/>
      <c r="N35" s="327"/>
    </row>
    <row r="36" spans="5:16" ht="18.75" customHeight="1" x14ac:dyDescent="0.2">
      <c r="E36" s="374" t="s">
        <v>191</v>
      </c>
      <c r="F36" s="337" t="s">
        <v>190</v>
      </c>
      <c r="G36" s="332">
        <v>11590549</v>
      </c>
      <c r="H36" s="332">
        <f>H38+H40</f>
        <v>0</v>
      </c>
      <c r="I36" s="332">
        <f t="shared" si="2"/>
        <v>0</v>
      </c>
      <c r="J36" s="332">
        <f t="shared" si="1"/>
        <v>0</v>
      </c>
      <c r="K36" s="333">
        <f>J36/G36*100</f>
        <v>0</v>
      </c>
      <c r="L36" s="346"/>
      <c r="N36" s="422"/>
      <c r="O36" s="421"/>
    </row>
    <row r="37" spans="5:16" ht="18.75" customHeight="1" x14ac:dyDescent="0.2">
      <c r="E37" s="374"/>
      <c r="F37" s="344" t="s">
        <v>192</v>
      </c>
      <c r="G37" s="332"/>
      <c r="H37" s="340">
        <v>0</v>
      </c>
      <c r="I37" s="340">
        <f t="shared" si="2"/>
        <v>0</v>
      </c>
      <c r="J37" s="332">
        <f t="shared" si="1"/>
        <v>0</v>
      </c>
      <c r="K37" s="333"/>
      <c r="L37" s="346"/>
      <c r="N37" s="421"/>
      <c r="O37" s="327"/>
    </row>
    <row r="38" spans="5:16" ht="18.75" customHeight="1" x14ac:dyDescent="0.2">
      <c r="E38" s="374"/>
      <c r="F38" s="341" t="str">
        <f xml:space="preserve"> "Penerimaan Piutang " &amp;F36</f>
        <v>Penerimaan Piutang Pajak Diskotik, Karaoke, Club Malam, dan Sejenisnya</v>
      </c>
      <c r="G38" s="332"/>
      <c r="H38" s="343">
        <v>0</v>
      </c>
      <c r="I38" s="343">
        <f t="shared" si="2"/>
        <v>0</v>
      </c>
      <c r="J38" s="332">
        <f t="shared" si="1"/>
        <v>0</v>
      </c>
      <c r="K38" s="342"/>
      <c r="L38" s="346"/>
      <c r="N38" s="327"/>
    </row>
    <row r="39" spans="5:16" ht="18.75" customHeight="1" x14ac:dyDescent="0.2">
      <c r="E39" s="374"/>
      <c r="F39" s="341" t="s">
        <v>225</v>
      </c>
      <c r="G39" s="332"/>
      <c r="H39" s="343">
        <v>0</v>
      </c>
      <c r="I39" s="343">
        <f t="shared" si="2"/>
        <v>0</v>
      </c>
      <c r="J39" s="332">
        <f t="shared" si="1"/>
        <v>0</v>
      </c>
      <c r="K39" s="342"/>
      <c r="L39" s="346"/>
      <c r="M39"/>
    </row>
    <row r="40" spans="5:16" ht="18.75" customHeight="1" x14ac:dyDescent="0.2">
      <c r="E40" s="374"/>
      <c r="F40" s="341" t="s">
        <v>275</v>
      </c>
      <c r="G40" s="332"/>
      <c r="H40" s="343">
        <v>0</v>
      </c>
      <c r="I40" s="343">
        <f t="shared" si="2"/>
        <v>0</v>
      </c>
      <c r="J40" s="332">
        <f t="shared" si="1"/>
        <v>0</v>
      </c>
      <c r="K40" s="342"/>
      <c r="L40" s="346"/>
      <c r="M40"/>
    </row>
    <row r="41" spans="5:16" ht="18.75" customHeight="1" x14ac:dyDescent="0.2">
      <c r="E41" s="373" t="s">
        <v>193</v>
      </c>
      <c r="F41" s="351" t="s">
        <v>161</v>
      </c>
      <c r="G41" s="349">
        <f>G42+G43</f>
        <v>846864648</v>
      </c>
      <c r="H41" s="349">
        <f>H42+H43</f>
        <v>3618000</v>
      </c>
      <c r="I41" s="349">
        <f t="shared" si="2"/>
        <v>3618000</v>
      </c>
      <c r="J41" s="349">
        <f t="shared" si="1"/>
        <v>3618000</v>
      </c>
      <c r="K41" s="350">
        <f>J41/G41*100</f>
        <v>0.42722293444937848</v>
      </c>
      <c r="L41" s="346"/>
    </row>
    <row r="42" spans="5:16" ht="18.75" customHeight="1" x14ac:dyDescent="0.2">
      <c r="E42" s="372" t="s">
        <v>195</v>
      </c>
      <c r="F42" s="335" t="s">
        <v>194</v>
      </c>
      <c r="G42" s="334">
        <v>426864648</v>
      </c>
      <c r="H42" s="334">
        <v>1050000</v>
      </c>
      <c r="I42" s="334">
        <f t="shared" si="2"/>
        <v>1050000</v>
      </c>
      <c r="J42" s="332">
        <f t="shared" si="1"/>
        <v>1050000</v>
      </c>
      <c r="K42" s="333">
        <f t="shared" ref="K42:K48" si="3">J42/G42*100</f>
        <v>0.24597961084844863</v>
      </c>
      <c r="L42" s="346"/>
    </row>
    <row r="43" spans="5:16" ht="18.75" customHeight="1" x14ac:dyDescent="0.2">
      <c r="E43" s="372" t="s">
        <v>196</v>
      </c>
      <c r="F43" s="335" t="s">
        <v>197</v>
      </c>
      <c r="G43" s="334">
        <v>420000000</v>
      </c>
      <c r="H43" s="334">
        <f>1488000+1080000</f>
        <v>2568000</v>
      </c>
      <c r="I43" s="334">
        <f t="shared" si="2"/>
        <v>2568000</v>
      </c>
      <c r="J43" s="332">
        <f t="shared" si="1"/>
        <v>2568000</v>
      </c>
      <c r="K43" s="333">
        <f t="shared" si="3"/>
        <v>0.61142857142857143</v>
      </c>
      <c r="L43" s="346"/>
      <c r="M43" s="404"/>
    </row>
    <row r="44" spans="5:16" ht="18.75" customHeight="1" x14ac:dyDescent="0.2">
      <c r="E44" s="373" t="s">
        <v>198</v>
      </c>
      <c r="F44" s="351" t="s">
        <v>162</v>
      </c>
      <c r="G44" s="426">
        <v>20400000000</v>
      </c>
      <c r="H44" s="331">
        <v>1546223884</v>
      </c>
      <c r="I44" s="331">
        <f t="shared" si="2"/>
        <v>1546223884</v>
      </c>
      <c r="J44" s="349">
        <f t="shared" si="1"/>
        <v>1546223884</v>
      </c>
      <c r="K44" s="350">
        <f t="shared" si="3"/>
        <v>7.5795288431372549</v>
      </c>
      <c r="L44" s="346"/>
      <c r="M44" s="404"/>
      <c r="P44" s="403"/>
    </row>
    <row r="45" spans="5:16" ht="18.75" customHeight="1" x14ac:dyDescent="0.2">
      <c r="E45" s="373" t="s">
        <v>199</v>
      </c>
      <c r="F45" s="351" t="s">
        <v>85</v>
      </c>
      <c r="G45" s="331">
        <v>300000000</v>
      </c>
      <c r="H45" s="331">
        <f>H46+H47</f>
        <v>2300000</v>
      </c>
      <c r="I45" s="331">
        <f t="shared" si="2"/>
        <v>2300000</v>
      </c>
      <c r="J45" s="349">
        <f t="shared" si="1"/>
        <v>2300000</v>
      </c>
      <c r="K45" s="350">
        <f t="shared" si="3"/>
        <v>0.76666666666666661</v>
      </c>
      <c r="L45" s="346"/>
      <c r="M45" s="405"/>
      <c r="N45" s="403"/>
    </row>
    <row r="46" spans="5:16" ht="18.75" customHeight="1" x14ac:dyDescent="0.2">
      <c r="E46" s="373"/>
      <c r="F46" s="344" t="s">
        <v>163</v>
      </c>
      <c r="G46" s="331"/>
      <c r="H46" s="334">
        <v>0</v>
      </c>
      <c r="I46" s="334">
        <f t="shared" si="2"/>
        <v>0</v>
      </c>
      <c r="J46" s="332">
        <f t="shared" si="1"/>
        <v>0</v>
      </c>
      <c r="K46" s="350"/>
      <c r="L46" s="346"/>
    </row>
    <row r="47" spans="5:16" ht="18.75" customHeight="1" x14ac:dyDescent="0.2">
      <c r="E47" s="373"/>
      <c r="F47" s="341" t="str">
        <f xml:space="preserve"> "Penerimaan Piutang " &amp;F45</f>
        <v>Penerimaan Piutang Pajak Parkir</v>
      </c>
      <c r="G47" s="331"/>
      <c r="H47" s="334">
        <v>2300000</v>
      </c>
      <c r="I47" s="334">
        <f t="shared" si="2"/>
        <v>2300000</v>
      </c>
      <c r="J47" s="332">
        <f t="shared" si="1"/>
        <v>2300000</v>
      </c>
      <c r="K47" s="350"/>
      <c r="L47" s="346"/>
    </row>
    <row r="48" spans="5:16" ht="18.75" customHeight="1" x14ac:dyDescent="0.2">
      <c r="E48" s="373" t="s">
        <v>202</v>
      </c>
      <c r="F48" s="351" t="s">
        <v>200</v>
      </c>
      <c r="G48" s="331">
        <v>80000000</v>
      </c>
      <c r="H48" s="331">
        <f>H49+H50</f>
        <v>750000</v>
      </c>
      <c r="I48" s="331">
        <f t="shared" si="2"/>
        <v>750000</v>
      </c>
      <c r="J48" s="331">
        <f t="shared" si="1"/>
        <v>750000</v>
      </c>
      <c r="K48" s="350">
        <f t="shared" si="3"/>
        <v>0.9375</v>
      </c>
      <c r="L48" s="346"/>
    </row>
    <row r="49" spans="5:14" ht="18.75" customHeight="1" x14ac:dyDescent="0.2">
      <c r="E49" s="372"/>
      <c r="F49" s="341" t="s">
        <v>201</v>
      </c>
      <c r="G49" s="334"/>
      <c r="H49" s="343">
        <v>750000</v>
      </c>
      <c r="I49" s="343">
        <f t="shared" si="2"/>
        <v>750000</v>
      </c>
      <c r="J49" s="332">
        <f t="shared" si="1"/>
        <v>750000</v>
      </c>
      <c r="K49" s="333"/>
      <c r="L49" s="346"/>
      <c r="M49" s="403"/>
    </row>
    <row r="50" spans="5:14" ht="18.75" customHeight="1" x14ac:dyDescent="0.2">
      <c r="E50" s="372"/>
      <c r="F50" s="341" t="str">
        <f xml:space="preserve"> "Penerimaan Piutang " &amp;F48</f>
        <v>Penerimaan Piutang Pajak Air Tanah</v>
      </c>
      <c r="G50" s="343"/>
      <c r="H50" s="343">
        <v>0</v>
      </c>
      <c r="I50" s="343">
        <f t="shared" si="2"/>
        <v>0</v>
      </c>
      <c r="J50" s="332">
        <f t="shared" si="1"/>
        <v>0</v>
      </c>
      <c r="K50" s="342"/>
      <c r="L50" s="346"/>
    </row>
    <row r="51" spans="5:14" ht="18.75" customHeight="1" x14ac:dyDescent="0.2">
      <c r="E51" s="373" t="s">
        <v>203</v>
      </c>
      <c r="F51" s="351" t="s">
        <v>87</v>
      </c>
      <c r="G51" s="331">
        <v>500000000</v>
      </c>
      <c r="H51" s="331">
        <v>0</v>
      </c>
      <c r="I51" s="331">
        <f t="shared" si="2"/>
        <v>0</v>
      </c>
      <c r="J51" s="349">
        <f t="shared" si="1"/>
        <v>0</v>
      </c>
      <c r="K51" s="350">
        <f>J51/G51*100</f>
        <v>0</v>
      </c>
      <c r="L51" s="346"/>
    </row>
    <row r="52" spans="5:14" ht="18.75" customHeight="1" x14ac:dyDescent="0.2">
      <c r="E52" s="373" t="s">
        <v>204</v>
      </c>
      <c r="F52" s="351" t="s">
        <v>226</v>
      </c>
      <c r="G52" s="331">
        <v>785886750</v>
      </c>
      <c r="H52" s="331">
        <f>H53+H54</f>
        <v>0</v>
      </c>
      <c r="I52" s="331">
        <f t="shared" si="2"/>
        <v>0</v>
      </c>
      <c r="J52" s="349">
        <f t="shared" si="1"/>
        <v>0</v>
      </c>
      <c r="K52" s="350">
        <v>0</v>
      </c>
      <c r="L52" s="346"/>
    </row>
    <row r="53" spans="5:14" ht="18.75" customHeight="1" x14ac:dyDescent="0.2">
      <c r="E53" s="373"/>
      <c r="F53" s="401" t="s">
        <v>228</v>
      </c>
      <c r="G53" s="331"/>
      <c r="H53" s="331"/>
      <c r="I53" s="331">
        <f>H53</f>
        <v>0</v>
      </c>
      <c r="J53" s="349">
        <f>I53</f>
        <v>0</v>
      </c>
      <c r="K53" s="350"/>
      <c r="L53" s="346"/>
    </row>
    <row r="54" spans="5:14" ht="18.75" customHeight="1" x14ac:dyDescent="0.2">
      <c r="E54" s="373"/>
      <c r="F54" s="401" t="s">
        <v>227</v>
      </c>
      <c r="G54" s="331"/>
      <c r="H54" s="334">
        <v>0</v>
      </c>
      <c r="I54" s="334">
        <f>H54</f>
        <v>0</v>
      </c>
      <c r="J54" s="332">
        <f>I54</f>
        <v>0</v>
      </c>
      <c r="K54" s="350"/>
      <c r="L54" s="346"/>
    </row>
    <row r="55" spans="5:14" ht="27" customHeight="1" x14ac:dyDescent="0.2">
      <c r="E55" s="373" t="s">
        <v>206</v>
      </c>
      <c r="F55" s="360" t="s">
        <v>205</v>
      </c>
      <c r="G55" s="361">
        <f>G56+G57</f>
        <v>33451567633</v>
      </c>
      <c r="H55" s="361">
        <f>H56+H57</f>
        <v>164298469</v>
      </c>
      <c r="I55" s="361">
        <f t="shared" si="2"/>
        <v>164298469</v>
      </c>
      <c r="J55" s="361">
        <f t="shared" si="1"/>
        <v>164298469</v>
      </c>
      <c r="K55" s="362">
        <f>J55/G55*100</f>
        <v>0.49115327210530912</v>
      </c>
      <c r="L55" s="346"/>
      <c r="M55" s="327"/>
      <c r="N55" s="403"/>
    </row>
    <row r="56" spans="5:14" ht="27" customHeight="1" x14ac:dyDescent="0.2">
      <c r="E56" s="372"/>
      <c r="F56" s="339" t="s">
        <v>207</v>
      </c>
      <c r="G56" s="343">
        <v>15673511656</v>
      </c>
      <c r="H56" s="358">
        <v>0</v>
      </c>
      <c r="I56" s="358"/>
      <c r="J56" s="359">
        <f t="shared" si="1"/>
        <v>0</v>
      </c>
      <c r="K56" s="402">
        <f t="shared" ref="K56" si="4">J56/G56*100</f>
        <v>0</v>
      </c>
      <c r="L56" s="346"/>
    </row>
    <row r="57" spans="5:14" ht="27" customHeight="1" x14ac:dyDescent="0.2">
      <c r="E57" s="372"/>
      <c r="F57" s="339" t="s">
        <v>208</v>
      </c>
      <c r="G57" s="343">
        <v>17778055977</v>
      </c>
      <c r="H57" s="363">
        <v>164298469</v>
      </c>
      <c r="I57" s="363">
        <f>H57</f>
        <v>164298469</v>
      </c>
      <c r="J57" s="359">
        <f t="shared" si="1"/>
        <v>164298469</v>
      </c>
      <c r="K57" s="342"/>
      <c r="L57" s="347"/>
    </row>
    <row r="58" spans="5:14" ht="26.25" customHeight="1" x14ac:dyDescent="0.2">
      <c r="E58" s="373" t="s">
        <v>209</v>
      </c>
      <c r="F58" s="352" t="s">
        <v>115</v>
      </c>
      <c r="G58" s="331">
        <v>11843815804</v>
      </c>
      <c r="H58" s="331">
        <v>254708400</v>
      </c>
      <c r="I58" s="331">
        <f>H58</f>
        <v>254708400</v>
      </c>
      <c r="J58" s="370">
        <f t="shared" si="1"/>
        <v>254708400</v>
      </c>
      <c r="K58" s="357">
        <f>J58/G58*100</f>
        <v>2.1505602942083715</v>
      </c>
      <c r="L58" s="346"/>
      <c r="M58" s="419"/>
    </row>
    <row r="59" spans="5:14" ht="10.5" customHeight="1" x14ac:dyDescent="0.2">
      <c r="E59" s="372"/>
      <c r="F59" s="336"/>
      <c r="G59" s="334"/>
      <c r="H59" s="334"/>
      <c r="I59" s="334"/>
      <c r="J59" s="334"/>
      <c r="K59" s="333"/>
      <c r="L59" s="346"/>
    </row>
    <row r="60" spans="5:14" ht="18.75" customHeight="1" x14ac:dyDescent="0.2">
      <c r="E60" s="390" t="str">
        <f>E10</f>
        <v>4.1.02</v>
      </c>
      <c r="F60" s="391" t="str">
        <f>F10</f>
        <v>HASIL RETRIBUSI DAERAH</v>
      </c>
      <c r="G60" s="375">
        <f>G61</f>
        <v>538484000</v>
      </c>
      <c r="H60" s="375">
        <v>0</v>
      </c>
      <c r="I60" s="375">
        <f t="shared" ref="I60:I65" si="5">H60</f>
        <v>0</v>
      </c>
      <c r="J60" s="375">
        <f t="shared" ref="J60:J65" si="6">H60</f>
        <v>0</v>
      </c>
      <c r="K60" s="388">
        <f>J60/G60*100</f>
        <v>0</v>
      </c>
      <c r="L60" s="389"/>
    </row>
    <row r="61" spans="5:14" s="313" customFormat="1" ht="18.75" customHeight="1" x14ac:dyDescent="0.2">
      <c r="E61" s="372" t="s">
        <v>210</v>
      </c>
      <c r="F61" s="371" t="s">
        <v>93</v>
      </c>
      <c r="G61" s="334">
        <f>G62+G63</f>
        <v>538484000</v>
      </c>
      <c r="H61" s="343">
        <v>0</v>
      </c>
      <c r="I61" s="343">
        <f t="shared" si="5"/>
        <v>0</v>
      </c>
      <c r="J61" s="343">
        <f t="shared" si="6"/>
        <v>0</v>
      </c>
      <c r="K61" s="342">
        <f>J61/G61*100</f>
        <v>0</v>
      </c>
      <c r="L61" s="348"/>
    </row>
    <row r="62" spans="5:14" ht="18.75" customHeight="1" x14ac:dyDescent="0.2">
      <c r="E62" s="372" t="s">
        <v>211</v>
      </c>
      <c r="F62" s="336" t="s">
        <v>212</v>
      </c>
      <c r="G62" s="343">
        <v>538484000</v>
      </c>
      <c r="H62" s="334">
        <v>0</v>
      </c>
      <c r="I62" s="334">
        <f t="shared" si="5"/>
        <v>0</v>
      </c>
      <c r="J62" s="332">
        <f t="shared" si="6"/>
        <v>0</v>
      </c>
      <c r="K62" s="333">
        <f>J62/G62*100</f>
        <v>0</v>
      </c>
      <c r="L62" s="346"/>
    </row>
    <row r="63" spans="5:14" ht="21" customHeight="1" x14ac:dyDescent="0.2">
      <c r="E63" s="372"/>
      <c r="F63" s="339" t="s">
        <v>213</v>
      </c>
      <c r="G63" s="334"/>
      <c r="H63" s="343">
        <v>0</v>
      </c>
      <c r="I63" s="343">
        <f t="shared" si="5"/>
        <v>0</v>
      </c>
      <c r="J63" s="332">
        <f t="shared" si="6"/>
        <v>0</v>
      </c>
      <c r="K63" s="333"/>
      <c r="L63" s="346"/>
    </row>
    <row r="64" spans="5:14" ht="21" customHeight="1" x14ac:dyDescent="0.2">
      <c r="E64" s="390" t="s">
        <v>214</v>
      </c>
      <c r="F64" s="391" t="str">
        <f>F11</f>
        <v>LAIN-LAIN PAD YANG SAH</v>
      </c>
      <c r="G64" s="375">
        <f>G65</f>
        <v>300000000</v>
      </c>
      <c r="H64" s="375">
        <f>H65</f>
        <v>50931687</v>
      </c>
      <c r="I64" s="375">
        <f>H64</f>
        <v>50931687</v>
      </c>
      <c r="J64" s="375">
        <f>H64</f>
        <v>50931687</v>
      </c>
      <c r="K64" s="388">
        <f>J64/G64*100</f>
        <v>16.977228999999998</v>
      </c>
      <c r="L64" s="389"/>
    </row>
    <row r="65" spans="5:14" ht="24" customHeight="1" x14ac:dyDescent="0.2">
      <c r="E65" s="372" t="s">
        <v>216</v>
      </c>
      <c r="F65" s="371" t="s">
        <v>217</v>
      </c>
      <c r="G65" s="334">
        <v>300000000</v>
      </c>
      <c r="H65" s="334">
        <f>H66+H67</f>
        <v>50931687</v>
      </c>
      <c r="I65" s="334">
        <f t="shared" si="5"/>
        <v>50931687</v>
      </c>
      <c r="J65" s="332">
        <f t="shared" si="6"/>
        <v>50931687</v>
      </c>
      <c r="K65" s="333">
        <f>J65/G65*100</f>
        <v>16.977228999999998</v>
      </c>
      <c r="L65" s="346"/>
      <c r="M65" s="405"/>
    </row>
    <row r="66" spans="5:14" ht="24" customHeight="1" x14ac:dyDescent="0.25">
      <c r="E66" s="372" t="s">
        <v>215</v>
      </c>
      <c r="F66" s="339" t="s">
        <v>218</v>
      </c>
      <c r="G66" s="334"/>
      <c r="H66" s="334">
        <v>37767649</v>
      </c>
      <c r="I66" s="334">
        <f>H66</f>
        <v>37767649</v>
      </c>
      <c r="J66" s="332">
        <f>I66</f>
        <v>37767649</v>
      </c>
      <c r="K66" s="333"/>
      <c r="L66" s="346"/>
      <c r="M66" s="423">
        <v>2700000</v>
      </c>
      <c r="N66" s="424" t="s">
        <v>279</v>
      </c>
    </row>
    <row r="67" spans="5:14" ht="24" customHeight="1" x14ac:dyDescent="0.25">
      <c r="E67" s="372"/>
      <c r="F67" s="339" t="s">
        <v>229</v>
      </c>
      <c r="G67" s="334"/>
      <c r="H67" s="334">
        <f>M69</f>
        <v>13164038</v>
      </c>
      <c r="I67" s="334">
        <f>H67</f>
        <v>13164038</v>
      </c>
      <c r="J67" s="332">
        <f>I67</f>
        <v>13164038</v>
      </c>
      <c r="K67" s="333"/>
      <c r="L67" s="346"/>
      <c r="M67" s="423">
        <v>10464038</v>
      </c>
      <c r="N67" s="424" t="s">
        <v>280</v>
      </c>
    </row>
    <row r="68" spans="5:14" ht="10.5" customHeight="1" thickBot="1" x14ac:dyDescent="0.3">
      <c r="E68" s="345"/>
      <c r="F68" s="335"/>
      <c r="G68" s="334"/>
      <c r="H68" s="334"/>
      <c r="I68" s="334"/>
      <c r="J68" s="334"/>
      <c r="K68" s="333"/>
      <c r="L68" s="346"/>
      <c r="M68" s="424"/>
      <c r="N68" s="424"/>
    </row>
    <row r="69" spans="5:14" ht="10.5" customHeight="1" x14ac:dyDescent="0.25">
      <c r="E69" s="353"/>
      <c r="F69" s="354"/>
      <c r="G69" s="355"/>
      <c r="H69" s="355"/>
      <c r="I69" s="355"/>
      <c r="J69" s="355"/>
      <c r="K69" s="356"/>
      <c r="L69" s="356"/>
      <c r="M69" s="423">
        <f>M66+M67</f>
        <v>13164038</v>
      </c>
      <c r="N69" s="424"/>
    </row>
    <row r="70" spans="5:14" ht="10.5" customHeight="1" x14ac:dyDescent="0.2">
      <c r="E70" s="364"/>
      <c r="F70" s="365"/>
      <c r="G70" s="366"/>
      <c r="H70" s="366"/>
      <c r="I70" s="366"/>
      <c r="J70" s="366"/>
      <c r="K70" s="367"/>
      <c r="L70" s="367"/>
    </row>
    <row r="71" spans="5:14" ht="19.5" customHeight="1" x14ac:dyDescent="0.2">
      <c r="J71" s="883" t="s">
        <v>278</v>
      </c>
      <c r="K71" s="868"/>
      <c r="L71" s="868"/>
    </row>
    <row r="72" spans="5:14" ht="12.75" customHeight="1" x14ac:dyDescent="0.2">
      <c r="E72" s="867" t="s">
        <v>120</v>
      </c>
      <c r="F72" s="867"/>
      <c r="G72" s="868" t="s">
        <v>165</v>
      </c>
      <c r="H72" s="868"/>
      <c r="I72" s="868"/>
      <c r="J72" s="884" t="s">
        <v>119</v>
      </c>
      <c r="K72" s="884"/>
      <c r="L72" s="884"/>
      <c r="M72" s="860"/>
      <c r="N72" s="860"/>
    </row>
    <row r="74" spans="5:14" ht="28.5" customHeight="1" x14ac:dyDescent="0.2"/>
    <row r="75" spans="5:14" x14ac:dyDescent="0.2">
      <c r="E75" s="838" t="str">
        <f>[1]DESEMBER!$E$73:$F$73</f>
        <v>ERNIATI,S.E,M.Si</v>
      </c>
      <c r="F75" s="838"/>
      <c r="G75" s="838" t="s">
        <v>166</v>
      </c>
      <c r="H75" s="838"/>
      <c r="I75" s="838"/>
      <c r="J75" s="838" t="s">
        <v>154</v>
      </c>
      <c r="K75" s="838"/>
      <c r="L75" s="838"/>
      <c r="M75" s="318"/>
      <c r="N75" s="316"/>
    </row>
    <row r="76" spans="5:14" x14ac:dyDescent="0.2">
      <c r="E76" s="833" t="s">
        <v>121</v>
      </c>
      <c r="F76" s="833"/>
      <c r="G76" s="832" t="s">
        <v>167</v>
      </c>
      <c r="H76" s="833"/>
      <c r="I76" s="833"/>
      <c r="J76" s="832" t="s">
        <v>155</v>
      </c>
      <c r="K76" s="833"/>
      <c r="L76" s="833"/>
      <c r="M76" s="863"/>
      <c r="N76" s="863"/>
    </row>
    <row r="77" spans="5:14" x14ac:dyDescent="0.2">
      <c r="F77" s="316"/>
      <c r="G77" s="314"/>
      <c r="H77" s="314"/>
      <c r="I77" s="314"/>
      <c r="J77" s="833"/>
      <c r="K77" s="833"/>
      <c r="L77" s="833"/>
      <c r="M77" s="863"/>
      <c r="N77" s="863"/>
    </row>
    <row r="78" spans="5:14" x14ac:dyDescent="0.2">
      <c r="F78" s="316"/>
      <c r="G78" s="314"/>
      <c r="H78" s="314"/>
      <c r="I78" s="314"/>
      <c r="J78" s="429"/>
      <c r="K78" s="429"/>
      <c r="L78" s="429"/>
      <c r="M78" s="432"/>
      <c r="N78" s="432"/>
    </row>
    <row r="79" spans="5:14" x14ac:dyDescent="0.2">
      <c r="F79" s="429"/>
      <c r="G79" s="833"/>
      <c r="H79" s="833"/>
      <c r="I79" s="833"/>
      <c r="J79" s="833"/>
      <c r="K79" s="833"/>
      <c r="L79" s="314"/>
      <c r="M79" s="833"/>
      <c r="N79" s="833"/>
    </row>
    <row r="80" spans="5:14" x14ac:dyDescent="0.2">
      <c r="F80" s="368" t="s">
        <v>122</v>
      </c>
      <c r="G80" s="369" t="s">
        <v>123</v>
      </c>
      <c r="H80" s="429"/>
      <c r="I80" s="429"/>
      <c r="J80" s="429"/>
      <c r="K80" s="429"/>
      <c r="L80" s="314"/>
      <c r="M80" s="429"/>
      <c r="N80" s="429"/>
    </row>
    <row r="81" spans="5:14" x14ac:dyDescent="0.2">
      <c r="G81" s="429"/>
      <c r="H81" s="429"/>
      <c r="I81" s="429"/>
      <c r="J81" s="429"/>
      <c r="K81" s="429"/>
      <c r="L81" s="314"/>
      <c r="M81" s="429"/>
      <c r="N81" s="429"/>
    </row>
    <row r="82" spans="5:14" x14ac:dyDescent="0.2">
      <c r="F82" s="338" t="s">
        <v>152</v>
      </c>
      <c r="G82" s="432" t="s">
        <v>124</v>
      </c>
      <c r="H82" s="429"/>
      <c r="I82" s="429"/>
      <c r="J82" s="429"/>
      <c r="K82" s="429"/>
      <c r="L82" s="314"/>
      <c r="M82" s="429"/>
      <c r="N82" s="429"/>
    </row>
    <row r="83" spans="5:14" x14ac:dyDescent="0.2">
      <c r="F83" s="338"/>
      <c r="G83" s="316"/>
      <c r="H83" s="429"/>
      <c r="I83" s="429"/>
      <c r="J83" s="429"/>
      <c r="K83" s="429"/>
      <c r="L83" s="314"/>
      <c r="M83" s="429"/>
      <c r="N83" s="429"/>
    </row>
    <row r="84" spans="5:14" x14ac:dyDescent="0.2">
      <c r="F84" s="338" t="s">
        <v>153</v>
      </c>
      <c r="G84" s="432" t="s">
        <v>124</v>
      </c>
      <c r="H84" s="429"/>
      <c r="I84" s="429"/>
      <c r="J84" s="429"/>
      <c r="K84" s="429"/>
      <c r="L84" s="314"/>
      <c r="M84" s="429"/>
      <c r="N84" s="429"/>
    </row>
    <row r="85" spans="5:14" x14ac:dyDescent="0.2">
      <c r="F85" s="314"/>
      <c r="G85" s="432"/>
      <c r="H85" s="429"/>
      <c r="I85" s="429"/>
      <c r="J85" s="429"/>
      <c r="K85" s="429"/>
      <c r="L85" s="314"/>
      <c r="M85" s="429"/>
      <c r="N85" s="429"/>
    </row>
    <row r="86" spans="5:14" x14ac:dyDescent="0.2">
      <c r="H86" s="429"/>
      <c r="I86" s="429"/>
      <c r="J86" s="429"/>
      <c r="K86" s="429"/>
      <c r="L86" s="314"/>
      <c r="M86" s="429"/>
      <c r="N86" s="429"/>
    </row>
    <row r="87" spans="5:14" x14ac:dyDescent="0.2">
      <c r="F87" s="314"/>
      <c r="G87" s="432"/>
    </row>
    <row r="88" spans="5:14" x14ac:dyDescent="0.2">
      <c r="I88" s="328" t="s">
        <v>145</v>
      </c>
    </row>
    <row r="91" spans="5:14" x14ac:dyDescent="0.2">
      <c r="E91" s="864"/>
      <c r="F91" s="864"/>
      <c r="G91" s="864"/>
      <c r="H91" s="864"/>
      <c r="I91" s="864"/>
      <c r="J91" s="864"/>
      <c r="K91" s="864"/>
      <c r="L91" s="864"/>
    </row>
    <row r="92" spans="5:14" x14ac:dyDescent="0.2">
      <c r="E92" s="864"/>
      <c r="F92" s="864"/>
      <c r="G92" s="864"/>
      <c r="H92" s="864"/>
      <c r="I92" s="864"/>
      <c r="J92" s="864"/>
      <c r="K92" s="864"/>
      <c r="L92" s="864"/>
    </row>
    <row r="93" spans="5:14" x14ac:dyDescent="0.2">
      <c r="E93" s="861"/>
      <c r="F93" s="861"/>
      <c r="G93" s="861"/>
      <c r="H93" s="861"/>
      <c r="I93" s="861"/>
      <c r="J93" s="861"/>
      <c r="K93" s="861"/>
      <c r="L93" s="861"/>
    </row>
    <row r="94" spans="5:14" x14ac:dyDescent="0.2">
      <c r="E94" s="425"/>
      <c r="F94" s="425"/>
      <c r="G94" s="425"/>
      <c r="H94" s="425"/>
      <c r="I94" s="425"/>
      <c r="J94" s="425"/>
      <c r="K94" s="425"/>
      <c r="L94" s="425"/>
      <c r="M94" s="425"/>
    </row>
    <row r="95" spans="5:14" x14ac:dyDescent="0.2">
      <c r="E95" s="433"/>
      <c r="F95" s="434"/>
      <c r="G95" s="435"/>
      <c r="H95" s="434"/>
      <c r="I95" s="434"/>
      <c r="J95" s="434"/>
      <c r="K95" s="434"/>
      <c r="L95" s="435"/>
      <c r="M95" s="425"/>
    </row>
    <row r="96" spans="5:14" ht="17.25" customHeight="1" x14ac:dyDescent="0.2">
      <c r="E96" s="436"/>
      <c r="F96" s="437"/>
      <c r="G96" s="438"/>
      <c r="H96" s="438"/>
      <c r="I96" s="438"/>
      <c r="J96" s="438"/>
      <c r="K96" s="439"/>
      <c r="L96" s="439"/>
      <c r="M96" s="425"/>
    </row>
    <row r="97" spans="5:13" ht="17.25" customHeight="1" x14ac:dyDescent="0.2">
      <c r="E97" s="440"/>
      <c r="F97" s="441"/>
      <c r="G97" s="442"/>
      <c r="H97" s="442"/>
      <c r="I97" s="442"/>
      <c r="J97" s="442"/>
      <c r="K97" s="443"/>
      <c r="L97" s="443"/>
      <c r="M97" s="425"/>
    </row>
    <row r="98" spans="5:13" ht="22.5" customHeight="1" x14ac:dyDescent="0.2">
      <c r="E98" s="440"/>
      <c r="F98" s="441"/>
      <c r="G98" s="442"/>
      <c r="H98" s="442"/>
      <c r="I98" s="442"/>
      <c r="J98" s="442"/>
      <c r="K98" s="443"/>
      <c r="L98" s="443"/>
      <c r="M98" s="425"/>
    </row>
    <row r="99" spans="5:13" ht="22.5" customHeight="1" x14ac:dyDescent="0.2">
      <c r="E99" s="440"/>
      <c r="F99" s="441"/>
      <c r="G99" s="442"/>
      <c r="H99" s="442"/>
      <c r="I99" s="442"/>
      <c r="J99" s="442"/>
      <c r="K99" s="443"/>
      <c r="L99" s="443"/>
      <c r="M99" s="425"/>
    </row>
    <row r="100" spans="5:13" ht="14.25" customHeight="1" x14ac:dyDescent="0.2">
      <c r="E100" s="444"/>
      <c r="F100" s="445"/>
      <c r="G100" s="446"/>
      <c r="H100" s="446"/>
      <c r="I100" s="446"/>
      <c r="J100" s="446"/>
      <c r="K100" s="447"/>
      <c r="L100" s="447"/>
      <c r="M100" s="425"/>
    </row>
    <row r="101" spans="5:13" ht="16.5" customHeight="1" x14ac:dyDescent="0.2">
      <c r="E101" s="444"/>
      <c r="F101" s="445"/>
      <c r="G101" s="446"/>
      <c r="H101" s="446"/>
      <c r="I101" s="446"/>
      <c r="J101" s="446"/>
      <c r="K101" s="447"/>
      <c r="L101" s="447"/>
      <c r="M101" s="425"/>
    </row>
    <row r="102" spans="5:13" ht="16.5" customHeight="1" x14ac:dyDescent="0.2">
      <c r="E102" s="444"/>
      <c r="F102" s="448"/>
      <c r="G102" s="449"/>
      <c r="H102" s="449"/>
      <c r="I102" s="449"/>
      <c r="J102" s="449"/>
      <c r="K102" s="450"/>
      <c r="L102" s="450"/>
      <c r="M102" s="425"/>
    </row>
    <row r="103" spans="5:13" ht="23.25" customHeight="1" x14ac:dyDescent="0.2">
      <c r="E103" s="444"/>
      <c r="F103" s="451"/>
      <c r="G103" s="449"/>
      <c r="H103" s="449"/>
      <c r="I103" s="449"/>
      <c r="J103" s="449"/>
      <c r="K103" s="450"/>
      <c r="L103" s="450"/>
      <c r="M103" s="425"/>
    </row>
    <row r="104" spans="5:13" ht="19.5" customHeight="1" x14ac:dyDescent="0.2">
      <c r="E104" s="444"/>
      <c r="F104" s="448"/>
      <c r="G104" s="449"/>
      <c r="H104" s="449"/>
      <c r="I104" s="449"/>
      <c r="J104" s="449"/>
      <c r="K104" s="450"/>
      <c r="L104" s="450"/>
      <c r="M104" s="425"/>
    </row>
    <row r="105" spans="5:13" ht="18.75" customHeight="1" x14ac:dyDescent="0.2">
      <c r="E105" s="444"/>
      <c r="F105" s="448"/>
      <c r="G105" s="449"/>
      <c r="H105" s="449"/>
      <c r="I105" s="449"/>
      <c r="J105" s="449"/>
      <c r="K105" s="450"/>
      <c r="L105" s="450"/>
      <c r="M105" s="425"/>
    </row>
    <row r="106" spans="5:13" ht="19.5" customHeight="1" x14ac:dyDescent="0.2">
      <c r="E106" s="444"/>
      <c r="F106" s="448"/>
      <c r="G106" s="449"/>
      <c r="H106" s="449"/>
      <c r="I106" s="449"/>
      <c r="J106" s="449"/>
      <c r="K106" s="450"/>
      <c r="L106" s="450"/>
      <c r="M106" s="425"/>
    </row>
    <row r="107" spans="5:13" ht="19.5" customHeight="1" x14ac:dyDescent="0.2">
      <c r="E107" s="444"/>
      <c r="F107" s="448"/>
      <c r="G107" s="449"/>
      <c r="H107" s="449"/>
      <c r="I107" s="449"/>
      <c r="J107" s="449"/>
      <c r="K107" s="450"/>
      <c r="L107" s="450"/>
      <c r="M107" s="425"/>
    </row>
    <row r="108" spans="5:13" ht="19.5" customHeight="1" x14ac:dyDescent="0.2">
      <c r="E108" s="444"/>
      <c r="F108" s="452"/>
      <c r="G108" s="449"/>
      <c r="H108" s="449"/>
      <c r="I108" s="449"/>
      <c r="J108" s="449"/>
      <c r="K108" s="450"/>
      <c r="L108" s="450"/>
      <c r="M108" s="425"/>
    </row>
    <row r="109" spans="5:13" ht="19.5" customHeight="1" x14ac:dyDescent="0.2">
      <c r="E109" s="444"/>
      <c r="F109" s="448"/>
      <c r="G109" s="449"/>
      <c r="H109" s="449"/>
      <c r="I109" s="449"/>
      <c r="J109" s="449"/>
      <c r="K109" s="450"/>
      <c r="L109" s="450"/>
      <c r="M109" s="425"/>
    </row>
    <row r="110" spans="5:13" ht="19.5" customHeight="1" x14ac:dyDescent="0.2">
      <c r="E110" s="444"/>
      <c r="F110" s="452"/>
      <c r="G110" s="449"/>
      <c r="H110" s="449"/>
      <c r="I110" s="449"/>
      <c r="J110" s="449"/>
      <c r="K110" s="450"/>
      <c r="L110" s="450"/>
      <c r="M110" s="425"/>
    </row>
    <row r="111" spans="5:13" ht="19.5" customHeight="1" x14ac:dyDescent="0.2">
      <c r="E111" s="444"/>
      <c r="F111" s="448"/>
      <c r="G111" s="449"/>
      <c r="H111" s="449"/>
      <c r="I111" s="449"/>
      <c r="J111" s="449"/>
      <c r="K111" s="450"/>
      <c r="L111" s="450"/>
      <c r="M111" s="425"/>
    </row>
    <row r="112" spans="5:13" ht="19.5" customHeight="1" x14ac:dyDescent="0.2">
      <c r="E112" s="444"/>
      <c r="F112" s="448"/>
      <c r="G112" s="449"/>
      <c r="H112" s="449"/>
      <c r="I112" s="449"/>
      <c r="J112" s="449"/>
      <c r="K112" s="450"/>
      <c r="L112" s="450"/>
      <c r="M112" s="425"/>
    </row>
    <row r="113" spans="5:13" ht="19.5" customHeight="1" x14ac:dyDescent="0.2">
      <c r="E113" s="444"/>
      <c r="F113" s="453"/>
      <c r="G113" s="449"/>
      <c r="H113" s="449"/>
      <c r="I113" s="449"/>
      <c r="J113" s="449"/>
      <c r="K113" s="450"/>
      <c r="L113" s="450"/>
      <c r="M113" s="425"/>
    </row>
    <row r="114" spans="5:13" ht="16.5" customHeight="1" x14ac:dyDescent="0.2">
      <c r="E114" s="444"/>
      <c r="F114" s="453"/>
      <c r="G114" s="449"/>
      <c r="H114" s="449"/>
      <c r="I114" s="449"/>
      <c r="J114" s="449"/>
      <c r="K114" s="450"/>
      <c r="L114" s="450"/>
      <c r="M114" s="425"/>
    </row>
    <row r="115" spans="5:13" ht="15" customHeight="1" x14ac:dyDescent="0.2">
      <c r="E115" s="444"/>
      <c r="F115" s="448"/>
      <c r="G115" s="449"/>
      <c r="H115" s="449"/>
      <c r="I115" s="449"/>
      <c r="J115" s="449"/>
      <c r="K115" s="450"/>
      <c r="L115" s="450"/>
      <c r="M115" s="425"/>
    </row>
    <row r="116" spans="5:13" ht="19.5" customHeight="1" x14ac:dyDescent="0.2">
      <c r="E116" s="444"/>
      <c r="F116" s="448"/>
      <c r="G116" s="449"/>
      <c r="H116" s="449"/>
      <c r="I116" s="449"/>
      <c r="J116" s="449"/>
      <c r="K116" s="450"/>
      <c r="L116" s="450"/>
      <c r="M116" s="425"/>
    </row>
    <row r="117" spans="5:13" ht="19.5" customHeight="1" x14ac:dyDescent="0.2">
      <c r="E117" s="444"/>
      <c r="F117" s="448"/>
      <c r="G117" s="449"/>
      <c r="H117" s="449"/>
      <c r="I117" s="449"/>
      <c r="J117" s="449"/>
      <c r="K117" s="450"/>
      <c r="L117" s="450"/>
      <c r="M117" s="425"/>
    </row>
    <row r="118" spans="5:13" ht="19.5" customHeight="1" x14ac:dyDescent="0.2">
      <c r="E118" s="444"/>
      <c r="F118" s="448"/>
      <c r="G118" s="449"/>
      <c r="H118" s="449"/>
      <c r="I118" s="449"/>
      <c r="J118" s="449"/>
      <c r="K118" s="450"/>
      <c r="L118" s="450"/>
      <c r="M118" s="425"/>
    </row>
    <row r="119" spans="5:13" ht="19.5" customHeight="1" x14ac:dyDescent="0.2">
      <c r="E119" s="444"/>
      <c r="F119" s="448"/>
      <c r="G119" s="449"/>
      <c r="H119" s="449"/>
      <c r="I119" s="449"/>
      <c r="J119" s="449"/>
      <c r="K119" s="450"/>
      <c r="L119" s="450"/>
      <c r="M119" s="425"/>
    </row>
    <row r="120" spans="5:13" ht="26.25" customHeight="1" x14ac:dyDescent="0.2">
      <c r="E120" s="444"/>
      <c r="F120" s="451"/>
      <c r="G120" s="449"/>
      <c r="H120" s="449"/>
      <c r="I120" s="449"/>
      <c r="J120" s="449"/>
      <c r="K120" s="450"/>
      <c r="L120" s="450"/>
      <c r="M120" s="425"/>
    </row>
    <row r="121" spans="5:13" ht="26.25" customHeight="1" x14ac:dyDescent="0.2">
      <c r="E121" s="444"/>
      <c r="F121" s="451"/>
      <c r="G121" s="449"/>
      <c r="H121" s="449"/>
      <c r="I121" s="449"/>
      <c r="J121" s="449"/>
      <c r="K121" s="450"/>
      <c r="L121" s="450"/>
      <c r="M121" s="425"/>
    </row>
    <row r="122" spans="5:13" ht="27" customHeight="1" x14ac:dyDescent="0.2">
      <c r="E122" s="444"/>
      <c r="F122" s="445"/>
      <c r="G122" s="446"/>
      <c r="H122" s="446"/>
      <c r="I122" s="446"/>
      <c r="J122" s="446"/>
      <c r="K122" s="447"/>
      <c r="L122" s="447"/>
      <c r="M122" s="425"/>
    </row>
    <row r="123" spans="5:13" ht="19.5" customHeight="1" x14ac:dyDescent="0.2">
      <c r="E123" s="454"/>
      <c r="F123" s="455"/>
      <c r="G123" s="456"/>
      <c r="H123" s="456"/>
      <c r="I123" s="456"/>
      <c r="J123" s="456"/>
      <c r="K123" s="457"/>
      <c r="L123" s="457"/>
      <c r="M123" s="425"/>
    </row>
    <row r="124" spans="5:13" ht="19.5" customHeight="1" x14ac:dyDescent="0.2">
      <c r="E124" s="444"/>
      <c r="F124" s="453"/>
      <c r="G124" s="449"/>
      <c r="H124" s="449"/>
      <c r="I124" s="449"/>
      <c r="J124" s="449"/>
      <c r="K124" s="450"/>
      <c r="L124" s="450"/>
      <c r="M124" s="425"/>
    </row>
    <row r="125" spans="5:13" ht="19.5" customHeight="1" x14ac:dyDescent="0.2">
      <c r="E125" s="444"/>
      <c r="F125" s="453"/>
      <c r="G125" s="449"/>
      <c r="H125" s="449"/>
      <c r="I125" s="449"/>
      <c r="J125" s="449"/>
      <c r="K125" s="450"/>
      <c r="L125" s="450"/>
      <c r="M125" s="425"/>
    </row>
    <row r="126" spans="5:13" ht="19.5" customHeight="1" x14ac:dyDescent="0.2">
      <c r="E126" s="444"/>
      <c r="F126" s="453"/>
      <c r="G126" s="449"/>
      <c r="H126" s="449"/>
      <c r="I126" s="449"/>
      <c r="J126" s="449"/>
      <c r="K126" s="450"/>
      <c r="L126" s="450"/>
      <c r="M126" s="425"/>
    </row>
    <row r="127" spans="5:13" ht="19.5" customHeight="1" x14ac:dyDescent="0.2">
      <c r="E127" s="444"/>
      <c r="F127" s="453"/>
      <c r="G127" s="449"/>
      <c r="H127" s="449"/>
      <c r="I127" s="449"/>
      <c r="J127" s="449"/>
      <c r="K127" s="450"/>
      <c r="L127" s="450"/>
      <c r="M127" s="425"/>
    </row>
    <row r="128" spans="5:13" ht="19.5" customHeight="1" x14ac:dyDescent="0.2">
      <c r="E128" s="444"/>
      <c r="F128" s="453"/>
      <c r="G128" s="449"/>
      <c r="H128" s="449"/>
      <c r="I128" s="449"/>
      <c r="J128" s="449"/>
      <c r="K128" s="450"/>
      <c r="L128" s="450"/>
      <c r="M128" s="425"/>
    </row>
    <row r="129" spans="5:13" ht="19.5" customHeight="1" x14ac:dyDescent="0.2">
      <c r="E129" s="444"/>
      <c r="F129" s="453"/>
      <c r="G129" s="449"/>
      <c r="H129" s="449"/>
      <c r="I129" s="449"/>
      <c r="J129" s="449"/>
      <c r="K129" s="450"/>
      <c r="L129" s="450"/>
      <c r="M129" s="425"/>
    </row>
    <row r="130" spans="5:13" ht="19.5" customHeight="1" x14ac:dyDescent="0.2">
      <c r="E130" s="454"/>
      <c r="F130" s="455"/>
      <c r="G130" s="456"/>
      <c r="H130" s="456"/>
      <c r="I130" s="456"/>
      <c r="J130" s="456"/>
      <c r="K130" s="457"/>
      <c r="L130" s="457"/>
      <c r="M130" s="425"/>
    </row>
    <row r="131" spans="5:13" ht="19.5" customHeight="1" x14ac:dyDescent="0.2">
      <c r="E131" s="444"/>
      <c r="F131" s="453"/>
      <c r="G131" s="449"/>
      <c r="H131" s="458"/>
      <c r="I131" s="458"/>
      <c r="J131" s="458"/>
      <c r="K131" s="450"/>
      <c r="L131" s="450"/>
      <c r="M131" s="425"/>
    </row>
    <row r="132" spans="5:13" ht="19.5" customHeight="1" x14ac:dyDescent="0.2">
      <c r="E132" s="444"/>
      <c r="F132" s="445"/>
      <c r="G132" s="446"/>
      <c r="H132" s="446"/>
      <c r="I132" s="446"/>
      <c r="J132" s="446"/>
      <c r="K132" s="447"/>
      <c r="L132" s="447"/>
      <c r="M132" s="425"/>
    </row>
    <row r="133" spans="5:13" ht="19.5" customHeight="1" x14ac:dyDescent="0.2">
      <c r="E133" s="444"/>
      <c r="F133" s="452"/>
      <c r="G133" s="449"/>
      <c r="H133" s="459"/>
      <c r="I133" s="459"/>
      <c r="J133" s="459"/>
      <c r="K133" s="450"/>
      <c r="L133" s="450"/>
      <c r="M133" s="425"/>
    </row>
    <row r="134" spans="5:13" ht="19.5" customHeight="1" x14ac:dyDescent="0.2">
      <c r="E134" s="444"/>
      <c r="F134" s="452"/>
      <c r="G134" s="449"/>
      <c r="H134" s="460"/>
      <c r="I134" s="460"/>
      <c r="J134" s="460"/>
      <c r="K134" s="450"/>
      <c r="L134" s="450"/>
      <c r="M134" s="425"/>
    </row>
    <row r="135" spans="5:13" ht="18.75" customHeight="1" x14ac:dyDescent="0.2">
      <c r="E135" s="444"/>
      <c r="F135" s="452"/>
      <c r="G135" s="449"/>
      <c r="H135" s="449"/>
      <c r="I135" s="449"/>
      <c r="J135" s="449"/>
      <c r="K135" s="450"/>
      <c r="L135" s="450"/>
      <c r="M135" s="425"/>
    </row>
    <row r="136" spans="5:13" x14ac:dyDescent="0.2">
      <c r="E136" s="425"/>
      <c r="F136" s="425"/>
      <c r="G136" s="461"/>
      <c r="H136" s="425"/>
      <c r="I136" s="425"/>
      <c r="J136" s="425"/>
      <c r="K136" s="425"/>
      <c r="L136" s="425"/>
      <c r="M136" s="425"/>
    </row>
    <row r="137" spans="5:13" ht="12.75" customHeight="1" x14ac:dyDescent="0.2">
      <c r="E137" s="425"/>
      <c r="F137" s="425"/>
      <c r="G137" s="425"/>
      <c r="H137" s="425"/>
      <c r="I137" s="425"/>
      <c r="J137" s="857"/>
      <c r="K137" s="857"/>
      <c r="L137" s="857"/>
      <c r="M137" s="425"/>
    </row>
    <row r="138" spans="5:13" ht="12.75" customHeight="1" x14ac:dyDescent="0.2">
      <c r="E138" s="425"/>
      <c r="F138" s="462"/>
      <c r="G138" s="857"/>
      <c r="H138" s="857"/>
      <c r="I138" s="857"/>
      <c r="J138" s="858"/>
      <c r="K138" s="858"/>
      <c r="L138" s="858"/>
      <c r="M138" s="425"/>
    </row>
    <row r="139" spans="5:13" x14ac:dyDescent="0.2">
      <c r="E139" s="425"/>
      <c r="F139" s="425"/>
      <c r="G139" s="425"/>
      <c r="H139" s="425"/>
      <c r="I139" s="425"/>
      <c r="J139" s="425"/>
      <c r="K139" s="425"/>
      <c r="L139" s="425"/>
      <c r="M139" s="425"/>
    </row>
    <row r="140" spans="5:13" x14ac:dyDescent="0.2">
      <c r="E140" s="425"/>
      <c r="F140" s="425"/>
      <c r="G140" s="425"/>
      <c r="H140" s="425"/>
      <c r="I140" s="425"/>
      <c r="J140" s="425"/>
      <c r="K140" s="425"/>
      <c r="L140" s="425"/>
      <c r="M140" s="425"/>
    </row>
    <row r="141" spans="5:13" x14ac:dyDescent="0.2">
      <c r="E141" s="425"/>
      <c r="F141" s="425"/>
      <c r="G141" s="425"/>
      <c r="H141" s="425"/>
      <c r="I141" s="425"/>
      <c r="J141" s="425"/>
      <c r="K141" s="425"/>
      <c r="L141" s="425"/>
      <c r="M141" s="425"/>
    </row>
    <row r="142" spans="5:13" x14ac:dyDescent="0.2">
      <c r="E142" s="425"/>
      <c r="F142" s="464"/>
      <c r="G142" s="463"/>
      <c r="H142" s="463"/>
      <c r="I142" s="464"/>
      <c r="J142" s="859"/>
      <c r="K142" s="859"/>
      <c r="L142" s="859"/>
      <c r="M142" s="425"/>
    </row>
    <row r="143" spans="5:13" x14ac:dyDescent="0.2">
      <c r="E143" s="425"/>
      <c r="F143" s="465"/>
      <c r="G143" s="461"/>
      <c r="H143" s="461"/>
      <c r="I143" s="461"/>
      <c r="J143" s="856"/>
      <c r="K143" s="856"/>
      <c r="L143" s="856"/>
      <c r="M143" s="425"/>
    </row>
    <row r="144" spans="5:13" x14ac:dyDescent="0.2">
      <c r="E144" s="425"/>
      <c r="F144" s="464"/>
      <c r="G144" s="461"/>
      <c r="H144" s="461"/>
      <c r="I144" s="461"/>
      <c r="J144" s="856"/>
      <c r="K144" s="856"/>
      <c r="L144" s="856"/>
      <c r="M144" s="425"/>
    </row>
    <row r="145" spans="5:13" x14ac:dyDescent="0.2">
      <c r="E145" s="425"/>
      <c r="F145" s="465"/>
      <c r="G145" s="856"/>
      <c r="H145" s="856"/>
      <c r="I145" s="856"/>
      <c r="J145" s="856"/>
      <c r="K145" s="856"/>
      <c r="L145" s="461"/>
      <c r="M145" s="425"/>
    </row>
    <row r="146" spans="5:13" x14ac:dyDescent="0.2">
      <c r="E146" s="425"/>
      <c r="F146" s="425"/>
      <c r="G146" s="856"/>
      <c r="H146" s="856"/>
      <c r="I146" s="856"/>
      <c r="J146" s="856"/>
      <c r="K146" s="856"/>
      <c r="L146" s="461"/>
      <c r="M146" s="425"/>
    </row>
    <row r="147" spans="5:13" x14ac:dyDescent="0.2">
      <c r="E147" s="425"/>
      <c r="F147" s="466"/>
      <c r="G147" s="464"/>
      <c r="H147" s="465"/>
      <c r="I147" s="465"/>
      <c r="J147" s="465"/>
      <c r="K147" s="465"/>
      <c r="L147" s="461"/>
      <c r="M147" s="425"/>
    </row>
    <row r="148" spans="5:13" x14ac:dyDescent="0.2">
      <c r="E148" s="425"/>
      <c r="F148" s="425"/>
      <c r="G148" s="465"/>
      <c r="H148" s="465"/>
      <c r="I148" s="465"/>
      <c r="J148" s="465"/>
      <c r="K148" s="465"/>
      <c r="L148" s="461"/>
      <c r="M148" s="425"/>
    </row>
    <row r="149" spans="5:13" x14ac:dyDescent="0.2">
      <c r="E149" s="425"/>
      <c r="F149" s="461"/>
      <c r="G149" s="467"/>
      <c r="H149" s="465"/>
      <c r="I149" s="465"/>
      <c r="J149" s="465"/>
      <c r="K149" s="465"/>
      <c r="L149" s="461"/>
      <c r="M149" s="425"/>
    </row>
    <row r="150" spans="5:13" x14ac:dyDescent="0.2">
      <c r="E150" s="425"/>
      <c r="F150" s="425"/>
      <c r="G150" s="464"/>
      <c r="H150" s="465"/>
      <c r="I150" s="465"/>
      <c r="J150" s="465"/>
      <c r="K150" s="465"/>
      <c r="L150" s="461"/>
      <c r="M150" s="425"/>
    </row>
    <row r="151" spans="5:13" x14ac:dyDescent="0.2">
      <c r="E151" s="425"/>
      <c r="F151" s="461"/>
      <c r="G151" s="467"/>
      <c r="H151" s="465"/>
      <c r="I151" s="465"/>
      <c r="J151" s="465"/>
      <c r="K151" s="465"/>
      <c r="L151" s="461"/>
      <c r="M151" s="425"/>
    </row>
    <row r="152" spans="5:13" x14ac:dyDescent="0.2">
      <c r="E152" s="425"/>
      <c r="F152" s="461"/>
      <c r="G152" s="467"/>
      <c r="H152" s="465"/>
      <c r="I152" s="465"/>
      <c r="J152" s="465"/>
      <c r="K152" s="465"/>
      <c r="L152" s="461"/>
      <c r="M152" s="425"/>
    </row>
    <row r="153" spans="5:13" x14ac:dyDescent="0.2">
      <c r="E153" s="425"/>
      <c r="F153" s="425"/>
      <c r="G153" s="425"/>
      <c r="H153" s="465"/>
      <c r="I153" s="465"/>
      <c r="J153" s="465"/>
      <c r="K153" s="465"/>
      <c r="L153" s="461"/>
      <c r="M153" s="425"/>
    </row>
    <row r="154" spans="5:13" x14ac:dyDescent="0.2">
      <c r="E154" s="425"/>
      <c r="F154" s="461"/>
      <c r="G154" s="467"/>
      <c r="H154" s="425"/>
      <c r="I154" s="425"/>
      <c r="J154" s="425"/>
      <c r="K154" s="425"/>
      <c r="L154" s="425"/>
      <c r="M154" s="425"/>
    </row>
    <row r="155" spans="5:13" x14ac:dyDescent="0.2">
      <c r="E155" s="425"/>
      <c r="F155" s="425"/>
      <c r="G155" s="425"/>
      <c r="H155" s="425"/>
      <c r="I155" s="425"/>
      <c r="J155" s="425"/>
      <c r="K155" s="425"/>
      <c r="L155" s="425"/>
      <c r="M155" s="425"/>
    </row>
    <row r="156" spans="5:13" x14ac:dyDescent="0.2">
      <c r="E156" s="425"/>
      <c r="F156" s="425"/>
      <c r="G156" s="425"/>
      <c r="H156" s="425"/>
      <c r="I156" s="425"/>
      <c r="J156" s="425"/>
      <c r="K156" s="425"/>
      <c r="L156" s="425"/>
      <c r="M156" s="425"/>
    </row>
    <row r="157" spans="5:13" x14ac:dyDescent="0.2">
      <c r="E157" s="425"/>
      <c r="F157" s="425"/>
      <c r="G157" s="425"/>
      <c r="H157" s="425"/>
      <c r="I157" s="425"/>
      <c r="J157" s="425"/>
      <c r="K157" s="425"/>
      <c r="L157" s="425"/>
      <c r="M157" s="425"/>
    </row>
    <row r="158" spans="5:13" x14ac:dyDescent="0.2">
      <c r="E158" s="425"/>
      <c r="F158" s="425"/>
      <c r="G158" s="425"/>
      <c r="H158" s="425"/>
      <c r="I158" s="425"/>
      <c r="J158" s="425"/>
      <c r="K158" s="425"/>
      <c r="L158" s="425"/>
      <c r="M158" s="425"/>
    </row>
    <row r="159" spans="5:13" x14ac:dyDescent="0.2">
      <c r="E159" s="425"/>
      <c r="F159" s="425"/>
      <c r="G159" s="425"/>
      <c r="H159" s="425"/>
      <c r="I159" s="425"/>
      <c r="J159" s="425"/>
      <c r="K159" s="425"/>
      <c r="L159" s="425"/>
      <c r="M159" s="425"/>
    </row>
    <row r="160" spans="5:13" x14ac:dyDescent="0.2">
      <c r="E160" s="425"/>
      <c r="F160" s="425"/>
      <c r="G160" s="425"/>
      <c r="H160" s="425"/>
      <c r="I160" s="425"/>
      <c r="J160" s="425"/>
      <c r="K160" s="425"/>
      <c r="L160" s="425"/>
      <c r="M160" s="425"/>
    </row>
    <row r="161" spans="5:13" x14ac:dyDescent="0.2">
      <c r="E161" s="425"/>
      <c r="F161" s="425"/>
      <c r="G161" s="425"/>
      <c r="H161" s="425"/>
      <c r="I161" s="425"/>
      <c r="J161" s="425"/>
      <c r="K161" s="425"/>
      <c r="L161" s="425"/>
      <c r="M161" s="425"/>
    </row>
    <row r="162" spans="5:13" x14ac:dyDescent="0.2">
      <c r="E162" s="425"/>
      <c r="F162" s="425"/>
      <c r="G162" s="425"/>
      <c r="H162" s="425"/>
      <c r="I162" s="425"/>
      <c r="J162" s="425"/>
      <c r="K162" s="425"/>
      <c r="L162" s="425"/>
      <c r="M162" s="425"/>
    </row>
    <row r="163" spans="5:13" ht="21" customHeight="1" x14ac:dyDescent="0.2">
      <c r="E163" s="425"/>
      <c r="F163" s="425"/>
      <c r="G163" s="425"/>
      <c r="H163" s="425"/>
      <c r="I163" s="425"/>
      <c r="J163" s="425"/>
      <c r="K163" s="425"/>
      <c r="L163" s="425"/>
      <c r="M163" s="425"/>
    </row>
    <row r="164" spans="5:13" ht="21" customHeight="1" x14ac:dyDescent="0.2">
      <c r="E164" s="425"/>
      <c r="F164" s="425"/>
      <c r="G164" s="425"/>
      <c r="H164" s="425"/>
      <c r="I164" s="425"/>
      <c r="J164" s="425"/>
      <c r="K164" s="425"/>
      <c r="L164" s="425"/>
      <c r="M164" s="425"/>
    </row>
    <row r="165" spans="5:13" ht="21" customHeight="1" x14ac:dyDescent="0.2">
      <c r="E165" s="425"/>
      <c r="F165" s="425"/>
      <c r="G165" s="425"/>
      <c r="H165" s="425"/>
      <c r="I165" s="425"/>
      <c r="J165" s="425"/>
      <c r="K165" s="425"/>
      <c r="L165" s="425"/>
      <c r="M165" s="425"/>
    </row>
    <row r="166" spans="5:13" ht="21" customHeight="1" x14ac:dyDescent="0.2">
      <c r="E166" s="425"/>
      <c r="F166" s="425"/>
      <c r="G166" s="425"/>
      <c r="H166" s="425"/>
      <c r="I166" s="425"/>
      <c r="J166" s="425"/>
      <c r="K166" s="425"/>
      <c r="L166" s="425"/>
      <c r="M166" s="425"/>
    </row>
    <row r="167" spans="5:13" x14ac:dyDescent="0.2">
      <c r="E167" s="425"/>
      <c r="F167" s="425"/>
      <c r="G167" s="425"/>
      <c r="H167" s="425"/>
      <c r="I167" s="425"/>
      <c r="J167" s="425"/>
      <c r="K167" s="425"/>
      <c r="L167" s="425"/>
      <c r="M167" s="425"/>
    </row>
    <row r="168" spans="5:13" ht="20.25" customHeight="1" x14ac:dyDescent="0.2">
      <c r="E168" s="425"/>
      <c r="F168" s="425"/>
      <c r="G168" s="425"/>
      <c r="H168" s="425"/>
      <c r="I168" s="425"/>
      <c r="J168" s="425"/>
      <c r="K168" s="425"/>
      <c r="L168" s="425"/>
      <c r="M168" s="425"/>
    </row>
    <row r="169" spans="5:13" ht="20.25" customHeight="1" x14ac:dyDescent="0.2">
      <c r="E169" s="425"/>
      <c r="F169" s="425"/>
      <c r="G169" s="425"/>
      <c r="H169" s="425"/>
      <c r="I169" s="425"/>
      <c r="J169" s="425"/>
      <c r="K169" s="425"/>
      <c r="L169" s="425"/>
      <c r="M169" s="425"/>
    </row>
    <row r="170" spans="5:13" ht="24" customHeight="1" x14ac:dyDescent="0.2">
      <c r="E170" s="425"/>
      <c r="F170" s="425"/>
      <c r="G170" s="425"/>
      <c r="H170" s="425"/>
      <c r="I170" s="425"/>
      <c r="J170" s="425"/>
      <c r="K170" s="425"/>
      <c r="L170" s="425"/>
      <c r="M170" s="425"/>
    </row>
    <row r="171" spans="5:13" ht="20.25" customHeight="1" x14ac:dyDescent="0.2">
      <c r="E171" s="425"/>
      <c r="F171" s="425"/>
      <c r="G171" s="425"/>
      <c r="H171" s="425"/>
      <c r="I171" s="425"/>
      <c r="J171" s="425"/>
      <c r="K171" s="425"/>
      <c r="L171" s="425"/>
      <c r="M171" s="425"/>
    </row>
    <row r="172" spans="5:13" ht="20.25" customHeight="1" x14ac:dyDescent="0.2">
      <c r="E172" s="425"/>
      <c r="F172" s="425"/>
      <c r="G172" s="425"/>
      <c r="H172" s="425"/>
      <c r="I172" s="425"/>
      <c r="J172" s="425"/>
      <c r="K172" s="425"/>
      <c r="L172" s="425"/>
      <c r="M172" s="425"/>
    </row>
    <row r="173" spans="5:13" ht="20.25" customHeight="1" x14ac:dyDescent="0.2">
      <c r="E173" s="425"/>
      <c r="F173" s="425"/>
      <c r="G173" s="425"/>
      <c r="H173" s="425"/>
      <c r="I173" s="425"/>
      <c r="J173" s="425"/>
      <c r="K173" s="425"/>
      <c r="L173" s="425"/>
      <c r="M173" s="425"/>
    </row>
    <row r="174" spans="5:13" ht="20.25" customHeight="1" x14ac:dyDescent="0.2">
      <c r="E174" s="425"/>
      <c r="F174" s="425"/>
      <c r="G174" s="425"/>
      <c r="H174" s="425"/>
      <c r="I174" s="425"/>
      <c r="J174" s="425"/>
      <c r="K174" s="425"/>
      <c r="L174" s="425"/>
      <c r="M174" s="425"/>
    </row>
    <row r="175" spans="5:13" ht="20.25" customHeight="1" x14ac:dyDescent="0.2">
      <c r="E175" s="425"/>
      <c r="F175" s="425"/>
      <c r="G175" s="425"/>
      <c r="H175" s="425"/>
      <c r="I175" s="425"/>
      <c r="J175" s="425"/>
      <c r="K175" s="425"/>
      <c r="L175" s="425"/>
      <c r="M175" s="425"/>
    </row>
    <row r="176" spans="5:13" ht="20.25" customHeight="1" x14ac:dyDescent="0.2">
      <c r="E176" s="425"/>
      <c r="F176" s="425"/>
      <c r="G176" s="425"/>
      <c r="H176" s="425"/>
      <c r="I176" s="425"/>
      <c r="J176" s="425"/>
      <c r="K176" s="425"/>
      <c r="L176" s="425"/>
      <c r="M176" s="425"/>
    </row>
    <row r="177" spans="5:13" ht="20.25" customHeight="1" x14ac:dyDescent="0.2">
      <c r="E177" s="425"/>
      <c r="F177" s="425"/>
      <c r="G177" s="425"/>
      <c r="H177" s="425"/>
      <c r="I177" s="425"/>
      <c r="J177" s="425"/>
      <c r="K177" s="425"/>
      <c r="L177" s="425"/>
      <c r="M177" s="425"/>
    </row>
    <row r="178" spans="5:13" ht="20.25" customHeight="1" x14ac:dyDescent="0.2">
      <c r="E178" s="425"/>
      <c r="F178" s="425"/>
      <c r="G178" s="425"/>
      <c r="H178" s="425"/>
      <c r="I178" s="425"/>
      <c r="J178" s="425"/>
      <c r="K178" s="425"/>
      <c r="L178" s="425"/>
      <c r="M178" s="425"/>
    </row>
    <row r="179" spans="5:13" ht="20.25" customHeight="1" x14ac:dyDescent="0.2">
      <c r="E179" s="425"/>
      <c r="F179" s="425"/>
      <c r="G179" s="425"/>
      <c r="H179" s="425"/>
      <c r="I179" s="425"/>
      <c r="J179" s="425"/>
      <c r="K179" s="425"/>
      <c r="L179" s="425"/>
      <c r="M179" s="425"/>
    </row>
    <row r="180" spans="5:13" ht="20.25" customHeight="1" x14ac:dyDescent="0.2">
      <c r="E180" s="425"/>
      <c r="F180" s="425"/>
      <c r="G180" s="425"/>
      <c r="H180" s="425"/>
      <c r="I180" s="425"/>
      <c r="J180" s="425"/>
      <c r="K180" s="425"/>
      <c r="L180" s="425"/>
      <c r="M180" s="425"/>
    </row>
    <row r="181" spans="5:13" ht="20.25" customHeight="1" x14ac:dyDescent="0.2">
      <c r="E181" s="425"/>
      <c r="F181" s="425"/>
      <c r="G181" s="425"/>
      <c r="H181" s="425"/>
      <c r="I181" s="425"/>
      <c r="J181" s="425"/>
      <c r="K181" s="425"/>
      <c r="L181" s="425"/>
      <c r="M181" s="425"/>
    </row>
    <row r="182" spans="5:13" ht="20.25" customHeight="1" x14ac:dyDescent="0.2">
      <c r="E182" s="425"/>
      <c r="F182" s="425"/>
      <c r="G182" s="425"/>
      <c r="H182" s="425"/>
      <c r="I182" s="425"/>
      <c r="J182" s="425"/>
      <c r="K182" s="425"/>
      <c r="L182" s="425"/>
      <c r="M182" s="425"/>
    </row>
    <row r="183" spans="5:13" ht="20.25" customHeight="1" x14ac:dyDescent="0.2">
      <c r="E183" s="425"/>
      <c r="F183" s="425"/>
      <c r="G183" s="425"/>
      <c r="H183" s="425"/>
      <c r="I183" s="425"/>
      <c r="J183" s="425"/>
      <c r="K183" s="425"/>
      <c r="L183" s="425"/>
      <c r="M183" s="425"/>
    </row>
    <row r="184" spans="5:13" ht="20.25" customHeight="1" x14ac:dyDescent="0.2">
      <c r="E184" s="425"/>
      <c r="F184" s="425"/>
      <c r="G184" s="425"/>
      <c r="H184" s="425"/>
      <c r="I184" s="425"/>
      <c r="J184" s="425"/>
      <c r="K184" s="425"/>
      <c r="L184" s="425"/>
      <c r="M184" s="425"/>
    </row>
    <row r="185" spans="5:13" ht="20.25" customHeight="1" x14ac:dyDescent="0.2">
      <c r="E185" s="425"/>
      <c r="F185" s="425"/>
      <c r="G185" s="425"/>
      <c r="H185" s="425"/>
      <c r="I185" s="425"/>
      <c r="J185" s="425"/>
      <c r="K185" s="425"/>
      <c r="L185" s="425"/>
      <c r="M185" s="425"/>
    </row>
    <row r="186" spans="5:13" ht="32.25" customHeight="1" x14ac:dyDescent="0.2">
      <c r="E186" s="425"/>
      <c r="F186" s="425"/>
      <c r="G186" s="425"/>
      <c r="H186" s="425"/>
      <c r="I186" s="425"/>
      <c r="J186" s="425"/>
      <c r="K186" s="425"/>
      <c r="L186" s="425"/>
      <c r="M186" s="425"/>
    </row>
    <row r="187" spans="5:13" ht="28.5" customHeight="1" x14ac:dyDescent="0.2">
      <c r="E187" s="425"/>
      <c r="F187" s="425"/>
      <c r="G187" s="425"/>
      <c r="H187" s="425"/>
      <c r="I187" s="425"/>
      <c r="J187" s="425"/>
      <c r="K187" s="425"/>
      <c r="L187" s="425"/>
      <c r="M187" s="425"/>
    </row>
    <row r="188" spans="5:13" ht="20.25" customHeight="1" x14ac:dyDescent="0.2">
      <c r="E188" s="425"/>
      <c r="F188" s="425"/>
      <c r="G188" s="425"/>
      <c r="H188" s="425"/>
      <c r="I188" s="425"/>
      <c r="J188" s="425"/>
      <c r="K188" s="425"/>
      <c r="L188" s="425"/>
      <c r="M188" s="425"/>
    </row>
    <row r="189" spans="5:13" ht="20.25" customHeight="1" x14ac:dyDescent="0.2">
      <c r="E189" s="425"/>
      <c r="F189" s="425"/>
      <c r="G189" s="425"/>
      <c r="H189" s="425"/>
      <c r="I189" s="425"/>
      <c r="J189" s="425"/>
      <c r="K189" s="425"/>
      <c r="L189" s="425"/>
      <c r="M189" s="425"/>
    </row>
    <row r="190" spans="5:13" ht="20.25" customHeight="1" x14ac:dyDescent="0.2">
      <c r="E190" s="425"/>
      <c r="F190" s="425"/>
      <c r="G190" s="425"/>
      <c r="H190" s="425"/>
      <c r="I190" s="425"/>
      <c r="J190" s="425"/>
      <c r="K190" s="425"/>
      <c r="L190" s="425"/>
      <c r="M190" s="425"/>
    </row>
    <row r="191" spans="5:13" ht="20.25" customHeight="1" x14ac:dyDescent="0.2">
      <c r="E191" s="425"/>
      <c r="F191" s="425"/>
      <c r="G191" s="425"/>
      <c r="H191" s="425"/>
      <c r="I191" s="425"/>
      <c r="J191" s="425"/>
      <c r="K191" s="425"/>
      <c r="L191" s="425"/>
      <c r="M191" s="425"/>
    </row>
    <row r="192" spans="5:13" ht="20.25" customHeight="1" x14ac:dyDescent="0.2">
      <c r="E192" s="425"/>
      <c r="F192" s="425"/>
      <c r="G192" s="425"/>
      <c r="H192" s="425"/>
      <c r="I192" s="425"/>
      <c r="J192" s="425"/>
      <c r="K192" s="425"/>
      <c r="L192" s="425"/>
      <c r="M192" s="425"/>
    </row>
    <row r="193" spans="5:13" ht="20.25" customHeight="1" x14ac:dyDescent="0.2">
      <c r="E193" s="425"/>
      <c r="F193" s="425"/>
      <c r="G193" s="425"/>
      <c r="H193" s="425"/>
      <c r="I193" s="425"/>
      <c r="J193" s="425"/>
      <c r="K193" s="425"/>
      <c r="L193" s="425"/>
      <c r="M193" s="425"/>
    </row>
    <row r="194" spans="5:13" ht="20.25" customHeight="1" x14ac:dyDescent="0.2">
      <c r="E194" s="425"/>
      <c r="F194" s="425"/>
      <c r="G194" s="425"/>
      <c r="H194" s="425"/>
      <c r="I194" s="425"/>
      <c r="J194" s="425"/>
      <c r="K194" s="425"/>
      <c r="L194" s="425"/>
      <c r="M194" s="425"/>
    </row>
    <row r="195" spans="5:13" ht="20.25" customHeight="1" x14ac:dyDescent="0.2">
      <c r="E195" s="425"/>
      <c r="F195" s="425"/>
      <c r="G195" s="425"/>
      <c r="H195" s="425"/>
      <c r="I195" s="425"/>
      <c r="J195" s="425"/>
      <c r="K195" s="425"/>
      <c r="L195" s="425"/>
      <c r="M195" s="425"/>
    </row>
    <row r="196" spans="5:13" ht="20.25" customHeight="1" x14ac:dyDescent="0.2">
      <c r="E196" s="425"/>
      <c r="F196" s="425"/>
      <c r="G196" s="425"/>
      <c r="H196" s="425"/>
      <c r="I196" s="425"/>
      <c r="J196" s="425"/>
      <c r="K196" s="425"/>
      <c r="L196" s="425"/>
      <c r="M196" s="425"/>
    </row>
    <row r="197" spans="5:13" ht="20.25" customHeight="1" x14ac:dyDescent="0.2">
      <c r="E197" s="425"/>
      <c r="F197" s="425"/>
      <c r="G197" s="425"/>
      <c r="H197" s="425"/>
      <c r="I197" s="425"/>
      <c r="J197" s="425"/>
      <c r="K197" s="425"/>
      <c r="L197" s="425"/>
      <c r="M197" s="425"/>
    </row>
    <row r="198" spans="5:13" ht="20.25" customHeight="1" x14ac:dyDescent="0.2">
      <c r="E198" s="425"/>
      <c r="F198" s="425"/>
      <c r="G198" s="425"/>
      <c r="H198" s="425"/>
      <c r="I198" s="425"/>
      <c r="J198" s="425"/>
      <c r="K198" s="425"/>
      <c r="L198" s="425"/>
      <c r="M198" s="425"/>
    </row>
    <row r="199" spans="5:13" ht="20.25" customHeight="1" x14ac:dyDescent="0.2">
      <c r="E199" s="425"/>
      <c r="F199" s="425"/>
      <c r="G199" s="425"/>
      <c r="H199" s="425"/>
      <c r="I199" s="425"/>
      <c r="J199" s="425"/>
      <c r="K199" s="425"/>
      <c r="L199" s="425"/>
      <c r="M199" s="425"/>
    </row>
    <row r="200" spans="5:13" x14ac:dyDescent="0.2">
      <c r="E200" s="425"/>
      <c r="F200" s="425"/>
      <c r="G200" s="425"/>
      <c r="H200" s="425"/>
      <c r="I200" s="425"/>
      <c r="J200" s="425"/>
      <c r="K200" s="425"/>
      <c r="L200" s="425"/>
      <c r="M200" s="425"/>
    </row>
    <row r="201" spans="5:13" ht="12.75" customHeight="1" x14ac:dyDescent="0.2">
      <c r="E201" s="425"/>
      <c r="F201" s="425"/>
      <c r="G201" s="425"/>
      <c r="H201" s="425"/>
      <c r="I201" s="425"/>
      <c r="J201" s="425"/>
      <c r="K201" s="425"/>
      <c r="L201" s="425"/>
      <c r="M201" s="425"/>
    </row>
    <row r="202" spans="5:13" x14ac:dyDescent="0.2">
      <c r="E202" s="425"/>
      <c r="F202" s="425"/>
      <c r="G202" s="425"/>
      <c r="H202" s="425"/>
      <c r="I202" s="425"/>
      <c r="J202" s="425"/>
      <c r="K202" s="425"/>
      <c r="L202" s="425"/>
      <c r="M202" s="425"/>
    </row>
    <row r="203" spans="5:13" x14ac:dyDescent="0.2">
      <c r="E203" s="425"/>
      <c r="F203" s="425"/>
      <c r="G203" s="425"/>
      <c r="H203" s="425"/>
      <c r="I203" s="425"/>
      <c r="J203" s="425"/>
      <c r="K203" s="425"/>
      <c r="L203" s="425"/>
      <c r="M203" s="425"/>
    </row>
    <row r="204" spans="5:13" ht="12.75" customHeight="1" x14ac:dyDescent="0.2">
      <c r="E204" s="425"/>
      <c r="F204" s="425"/>
      <c r="G204" s="425"/>
      <c r="H204" s="425"/>
      <c r="I204" s="425"/>
      <c r="J204" s="425"/>
      <c r="K204" s="425"/>
      <c r="L204" s="425"/>
      <c r="M204" s="425"/>
    </row>
    <row r="205" spans="5:13" x14ac:dyDescent="0.2">
      <c r="E205" s="425"/>
      <c r="F205" s="425"/>
      <c r="G205" s="425"/>
      <c r="H205" s="425"/>
      <c r="I205" s="425"/>
      <c r="J205" s="425"/>
      <c r="K205" s="425"/>
      <c r="L205" s="425"/>
      <c r="M205" s="425"/>
    </row>
    <row r="206" spans="5:13" x14ac:dyDescent="0.2">
      <c r="E206" s="425"/>
      <c r="F206" s="425"/>
      <c r="G206" s="425"/>
      <c r="H206" s="425"/>
      <c r="I206" s="425"/>
      <c r="J206" s="425"/>
      <c r="K206" s="425"/>
      <c r="L206" s="425"/>
      <c r="M206" s="425"/>
    </row>
    <row r="207" spans="5:13" x14ac:dyDescent="0.2">
      <c r="E207" s="425"/>
      <c r="F207" s="425"/>
      <c r="G207" s="425"/>
      <c r="H207" s="425"/>
      <c r="I207" s="425"/>
      <c r="J207" s="425"/>
      <c r="K207" s="425"/>
      <c r="L207" s="425"/>
      <c r="M207" s="425"/>
    </row>
    <row r="208" spans="5:13" x14ac:dyDescent="0.2">
      <c r="E208" s="425"/>
      <c r="F208" s="425"/>
      <c r="G208" s="425"/>
      <c r="H208" s="425"/>
      <c r="I208" s="425"/>
      <c r="J208" s="425"/>
      <c r="K208" s="425"/>
      <c r="L208" s="425"/>
      <c r="M208" s="425"/>
    </row>
    <row r="209" spans="5:13" x14ac:dyDescent="0.2">
      <c r="E209" s="425"/>
      <c r="F209" s="425"/>
      <c r="G209" s="425"/>
      <c r="H209" s="425"/>
      <c r="I209" s="425"/>
      <c r="J209" s="425"/>
      <c r="K209" s="425"/>
      <c r="L209" s="425"/>
      <c r="M209" s="425"/>
    </row>
    <row r="210" spans="5:13" x14ac:dyDescent="0.2">
      <c r="E210" s="425"/>
      <c r="F210" s="425"/>
      <c r="G210" s="425"/>
      <c r="H210" s="425"/>
      <c r="I210" s="425"/>
      <c r="J210" s="425"/>
      <c r="K210" s="425"/>
      <c r="L210" s="425"/>
      <c r="M210" s="425"/>
    </row>
    <row r="211" spans="5:13" x14ac:dyDescent="0.2">
      <c r="E211" s="425"/>
      <c r="F211" s="425"/>
      <c r="G211" s="425"/>
      <c r="H211" s="425"/>
      <c r="I211" s="425"/>
      <c r="J211" s="425"/>
      <c r="K211" s="425"/>
      <c r="L211" s="425"/>
      <c r="M211" s="425"/>
    </row>
    <row r="212" spans="5:13" x14ac:dyDescent="0.2">
      <c r="E212" s="425"/>
      <c r="F212" s="425"/>
      <c r="G212" s="425"/>
      <c r="H212" s="425"/>
      <c r="I212" s="425"/>
      <c r="J212" s="425"/>
      <c r="K212" s="425"/>
      <c r="L212" s="425"/>
      <c r="M212" s="425"/>
    </row>
    <row r="213" spans="5:13" x14ac:dyDescent="0.2">
      <c r="E213" s="425"/>
      <c r="F213" s="425"/>
      <c r="G213" s="425"/>
      <c r="H213" s="425"/>
      <c r="I213" s="425"/>
      <c r="J213" s="425"/>
      <c r="K213" s="425"/>
      <c r="L213" s="425"/>
      <c r="M213" s="425"/>
    </row>
    <row r="214" spans="5:13" x14ac:dyDescent="0.2">
      <c r="E214" s="425"/>
      <c r="F214" s="425"/>
      <c r="G214" s="425"/>
      <c r="H214" s="425"/>
      <c r="I214" s="425"/>
      <c r="J214" s="425"/>
      <c r="K214" s="425"/>
      <c r="L214" s="425"/>
      <c r="M214" s="425"/>
    </row>
    <row r="215" spans="5:13" x14ac:dyDescent="0.2">
      <c r="E215" s="425"/>
      <c r="F215" s="425"/>
      <c r="G215" s="425"/>
      <c r="H215" s="425"/>
      <c r="I215" s="425"/>
      <c r="J215" s="425"/>
      <c r="K215" s="425"/>
      <c r="L215" s="425"/>
      <c r="M215" s="425"/>
    </row>
    <row r="216" spans="5:13" x14ac:dyDescent="0.2">
      <c r="E216" s="425"/>
      <c r="F216" s="425"/>
      <c r="G216" s="425"/>
      <c r="H216" s="425"/>
      <c r="I216" s="425"/>
      <c r="J216" s="425"/>
      <c r="K216" s="425"/>
      <c r="L216" s="425"/>
      <c r="M216" s="425"/>
    </row>
    <row r="217" spans="5:13" x14ac:dyDescent="0.2">
      <c r="E217" s="425"/>
      <c r="F217" s="425"/>
      <c r="G217" s="425"/>
      <c r="H217" s="425"/>
      <c r="I217" s="425"/>
      <c r="J217" s="425"/>
      <c r="K217" s="425"/>
      <c r="L217" s="425"/>
      <c r="M217" s="425"/>
    </row>
    <row r="218" spans="5:13" x14ac:dyDescent="0.2">
      <c r="E218" s="425"/>
      <c r="F218" s="425"/>
      <c r="G218" s="425"/>
      <c r="H218" s="425"/>
      <c r="I218" s="425"/>
      <c r="J218" s="425"/>
      <c r="K218" s="425"/>
      <c r="L218" s="425"/>
      <c r="M218" s="425"/>
    </row>
    <row r="219" spans="5:13" x14ac:dyDescent="0.2">
      <c r="E219" s="425"/>
      <c r="F219" s="425"/>
      <c r="G219" s="425"/>
      <c r="H219" s="425"/>
      <c r="I219" s="425"/>
      <c r="J219" s="425"/>
      <c r="K219" s="425"/>
      <c r="L219" s="425"/>
      <c r="M219" s="425"/>
    </row>
    <row r="220" spans="5:13" x14ac:dyDescent="0.2">
      <c r="E220" s="425"/>
      <c r="F220" s="425"/>
      <c r="G220" s="425"/>
      <c r="H220" s="425"/>
      <c r="I220" s="425"/>
      <c r="J220" s="425"/>
      <c r="K220" s="425"/>
      <c r="L220" s="425"/>
      <c r="M220" s="425"/>
    </row>
    <row r="221" spans="5:13" x14ac:dyDescent="0.2">
      <c r="E221" s="425"/>
      <c r="F221" s="425"/>
      <c r="G221" s="425"/>
      <c r="H221" s="425"/>
      <c r="I221" s="425"/>
      <c r="J221" s="425"/>
      <c r="K221" s="425"/>
      <c r="L221" s="425"/>
      <c r="M221" s="425"/>
    </row>
    <row r="222" spans="5:13" x14ac:dyDescent="0.2">
      <c r="E222" s="425"/>
      <c r="F222" s="425"/>
      <c r="G222" s="425"/>
      <c r="H222" s="425"/>
      <c r="I222" s="425"/>
      <c r="J222" s="425"/>
      <c r="K222" s="425"/>
      <c r="L222" s="425"/>
      <c r="M222" s="425"/>
    </row>
    <row r="223" spans="5:13" x14ac:dyDescent="0.2">
      <c r="E223" s="425"/>
      <c r="F223" s="425"/>
      <c r="G223" s="425"/>
      <c r="H223" s="425"/>
      <c r="I223" s="425"/>
      <c r="J223" s="425"/>
      <c r="K223" s="425"/>
      <c r="L223" s="425"/>
      <c r="M223" s="425"/>
    </row>
    <row r="224" spans="5:13" x14ac:dyDescent="0.2">
      <c r="E224" s="425"/>
      <c r="F224" s="425"/>
      <c r="G224" s="425"/>
      <c r="H224" s="425"/>
      <c r="I224" s="425"/>
      <c r="J224" s="425"/>
      <c r="K224" s="425"/>
      <c r="L224" s="425"/>
      <c r="M224" s="425"/>
    </row>
    <row r="225" spans="5:13" x14ac:dyDescent="0.2">
      <c r="E225" s="425"/>
      <c r="F225" s="425"/>
      <c r="G225" s="425"/>
      <c r="H225" s="425"/>
      <c r="I225" s="425"/>
      <c r="J225" s="425"/>
      <c r="K225" s="425"/>
      <c r="L225" s="425"/>
      <c r="M225" s="425"/>
    </row>
    <row r="226" spans="5:13" x14ac:dyDescent="0.2">
      <c r="E226" s="425"/>
      <c r="F226" s="425"/>
      <c r="G226" s="425"/>
      <c r="H226" s="425"/>
      <c r="I226" s="425"/>
      <c r="J226" s="425"/>
      <c r="K226" s="425"/>
      <c r="L226" s="425"/>
      <c r="M226" s="425"/>
    </row>
    <row r="227" spans="5:13" x14ac:dyDescent="0.2">
      <c r="E227" s="425"/>
      <c r="F227" s="425"/>
      <c r="G227" s="425"/>
      <c r="H227" s="425"/>
      <c r="I227" s="425"/>
      <c r="J227" s="425"/>
      <c r="K227" s="425"/>
      <c r="L227" s="425"/>
      <c r="M227" s="425"/>
    </row>
    <row r="228" spans="5:13" x14ac:dyDescent="0.2">
      <c r="E228" s="425"/>
      <c r="F228" s="425"/>
      <c r="G228" s="425"/>
      <c r="H228" s="425"/>
      <c r="I228" s="425"/>
      <c r="J228" s="425"/>
      <c r="K228" s="425"/>
      <c r="L228" s="425"/>
      <c r="M228" s="425"/>
    </row>
    <row r="229" spans="5:13" ht="18" customHeight="1" x14ac:dyDescent="0.2">
      <c r="E229" s="425"/>
      <c r="F229" s="425"/>
      <c r="G229" s="425"/>
      <c r="H229" s="425"/>
      <c r="I229" s="425"/>
      <c r="J229" s="425"/>
      <c r="K229" s="425"/>
      <c r="L229" s="425"/>
      <c r="M229" s="425"/>
    </row>
    <row r="230" spans="5:13" ht="18" customHeight="1" x14ac:dyDescent="0.2">
      <c r="E230" s="425"/>
      <c r="F230" s="425"/>
      <c r="G230" s="425"/>
      <c r="H230" s="425"/>
      <c r="I230" s="425"/>
      <c r="J230" s="425"/>
      <c r="K230" s="425"/>
      <c r="L230" s="425"/>
      <c r="M230" s="425"/>
    </row>
    <row r="231" spans="5:13" ht="18" customHeight="1" x14ac:dyDescent="0.2">
      <c r="E231" s="425"/>
      <c r="F231" s="425"/>
      <c r="G231" s="425"/>
      <c r="H231" s="425"/>
      <c r="I231" s="425"/>
      <c r="J231" s="425"/>
      <c r="K231" s="425"/>
      <c r="L231" s="425"/>
      <c r="M231" s="425"/>
    </row>
    <row r="232" spans="5:13" ht="18" customHeight="1" x14ac:dyDescent="0.2">
      <c r="E232" s="425"/>
      <c r="F232" s="425"/>
      <c r="G232" s="425"/>
      <c r="H232" s="425"/>
      <c r="I232" s="425"/>
      <c r="J232" s="425"/>
      <c r="K232" s="425"/>
      <c r="L232" s="425"/>
      <c r="M232" s="425"/>
    </row>
    <row r="233" spans="5:13" ht="18" customHeight="1" x14ac:dyDescent="0.2">
      <c r="E233" s="425"/>
      <c r="F233" s="425"/>
      <c r="G233" s="425"/>
      <c r="H233" s="425"/>
      <c r="I233" s="425"/>
      <c r="J233" s="425"/>
      <c r="K233" s="425"/>
      <c r="L233" s="425"/>
      <c r="M233" s="425"/>
    </row>
    <row r="234" spans="5:13" ht="18" customHeight="1" x14ac:dyDescent="0.2">
      <c r="E234" s="425"/>
      <c r="F234" s="425"/>
      <c r="G234" s="425"/>
      <c r="H234" s="425"/>
      <c r="I234" s="425"/>
      <c r="J234" s="425"/>
      <c r="K234" s="425"/>
      <c r="L234" s="425"/>
      <c r="M234" s="425"/>
    </row>
    <row r="235" spans="5:13" ht="27.75" customHeight="1" x14ac:dyDescent="0.2">
      <c r="E235" s="425"/>
      <c r="F235" s="425"/>
      <c r="G235" s="425"/>
      <c r="H235" s="425"/>
      <c r="I235" s="425"/>
      <c r="J235" s="425"/>
      <c r="K235" s="425"/>
      <c r="L235" s="425"/>
      <c r="M235" s="425"/>
    </row>
    <row r="236" spans="5:13" ht="27.75" customHeight="1" x14ac:dyDescent="0.2">
      <c r="E236" s="425"/>
      <c r="F236" s="425"/>
      <c r="G236" s="425"/>
      <c r="H236" s="425"/>
      <c r="I236" s="425"/>
      <c r="J236" s="425"/>
      <c r="K236" s="425"/>
      <c r="L236" s="425"/>
      <c r="M236" s="425"/>
    </row>
    <row r="237" spans="5:13" ht="18" customHeight="1" x14ac:dyDescent="0.2"/>
    <row r="238" spans="5:13" ht="18" customHeight="1" x14ac:dyDescent="0.2"/>
    <row r="239" spans="5:13" ht="18" customHeight="1" x14ac:dyDescent="0.2"/>
    <row r="240" spans="5:13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24.75" customHeight="1" x14ac:dyDescent="0.2"/>
    <row r="253" ht="30.75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8" ht="12.75" customHeight="1" x14ac:dyDescent="0.2"/>
    <row r="270" ht="12.75" customHeight="1" x14ac:dyDescent="0.2"/>
    <row r="271" ht="12.75" customHeight="1" x14ac:dyDescent="0.2"/>
    <row r="294" ht="21" customHeight="1" x14ac:dyDescent="0.2"/>
    <row r="295" ht="21" customHeight="1" x14ac:dyDescent="0.2"/>
    <row r="296" ht="21" customHeight="1" x14ac:dyDescent="0.2"/>
    <row r="297" ht="21" customHeight="1" x14ac:dyDescent="0.2"/>
    <row r="299" ht="22.5" customHeight="1" x14ac:dyDescent="0.2"/>
    <row r="300" ht="22.5" customHeight="1" x14ac:dyDescent="0.2"/>
    <row r="301" ht="29.2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4.75" customHeight="1" x14ac:dyDescent="0.2"/>
    <row r="318" ht="26.25" customHeight="1" x14ac:dyDescent="0.2"/>
    <row r="319" ht="22.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2" ht="12.75" customHeight="1" x14ac:dyDescent="0.2"/>
    <row r="340" ht="12.75" customHeight="1" x14ac:dyDescent="0.2"/>
    <row r="358" ht="18" customHeight="1" x14ac:dyDescent="0.2"/>
    <row r="359" ht="18.75" customHeight="1" x14ac:dyDescent="0.2"/>
    <row r="360" ht="19.5" customHeight="1" x14ac:dyDescent="0.2"/>
    <row r="361" ht="18.75" customHeight="1" x14ac:dyDescent="0.2"/>
    <row r="363" ht="18.75" customHeight="1" x14ac:dyDescent="0.2"/>
    <row r="364" ht="17.25" customHeight="1" x14ac:dyDescent="0.2"/>
    <row r="365" ht="30.75" customHeight="1" x14ac:dyDescent="0.2"/>
    <row r="366" ht="17.25" customHeight="1" x14ac:dyDescent="0.2"/>
    <row r="367" ht="19.5" customHeight="1" x14ac:dyDescent="0.2"/>
    <row r="368" ht="20.25" customHeight="1" x14ac:dyDescent="0.2"/>
    <row r="369" ht="19.5" customHeight="1" x14ac:dyDescent="0.2"/>
    <row r="370" ht="18.75" customHeight="1" x14ac:dyDescent="0.2"/>
    <row r="371" ht="19.5" customHeight="1" x14ac:dyDescent="0.2"/>
    <row r="372" ht="18" customHeight="1" x14ac:dyDescent="0.2"/>
    <row r="373" ht="19.5" customHeight="1" x14ac:dyDescent="0.2"/>
    <row r="374" ht="19.5" customHeight="1" x14ac:dyDescent="0.2"/>
    <row r="375" ht="19.5" customHeight="1" x14ac:dyDescent="0.2"/>
    <row r="376" ht="19.5" customHeight="1" x14ac:dyDescent="0.2"/>
    <row r="377" ht="21" customHeight="1" x14ac:dyDescent="0.2"/>
    <row r="378" ht="19.5" customHeight="1" x14ac:dyDescent="0.2"/>
    <row r="379" ht="21" customHeight="1" x14ac:dyDescent="0.2"/>
    <row r="380" ht="21" customHeight="1" x14ac:dyDescent="0.2"/>
    <row r="381" ht="32.25" customHeight="1" x14ac:dyDescent="0.2"/>
    <row r="384" ht="19.5" customHeight="1" x14ac:dyDescent="0.2"/>
    <row r="385" ht="19.5" customHeight="1" x14ac:dyDescent="0.2"/>
    <row r="386" ht="19.5" customHeight="1" x14ac:dyDescent="0.2"/>
    <row r="387" ht="19.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404" ht="12.75" customHeight="1" x14ac:dyDescent="0.2"/>
    <row r="491" ht="21" customHeight="1" x14ac:dyDescent="0.2"/>
    <row r="512" spans="8:8" x14ac:dyDescent="0.2">
      <c r="H512"/>
    </row>
    <row r="513" spans="6:8" x14ac:dyDescent="0.2">
      <c r="H513"/>
    </row>
    <row r="514" spans="6:8" x14ac:dyDescent="0.2">
      <c r="H514"/>
    </row>
    <row r="515" spans="6:8" x14ac:dyDescent="0.2">
      <c r="H515"/>
    </row>
    <row r="516" spans="6:8" x14ac:dyDescent="0.2">
      <c r="H516"/>
    </row>
    <row r="517" spans="6:8" x14ac:dyDescent="0.2">
      <c r="H517"/>
    </row>
    <row r="522" spans="6:8" x14ac:dyDescent="0.2">
      <c r="F522" s="327" t="e">
        <f>#REF!</f>
        <v>#REF!</v>
      </c>
      <c r="H522" s="311" t="s">
        <v>98</v>
      </c>
    </row>
    <row r="523" spans="6:8" x14ac:dyDescent="0.2">
      <c r="H523" s="320" t="s">
        <v>134</v>
      </c>
    </row>
    <row r="524" spans="6:8" x14ac:dyDescent="0.2">
      <c r="H524" s="320" t="s">
        <v>135</v>
      </c>
    </row>
    <row r="525" spans="6:8" x14ac:dyDescent="0.2">
      <c r="H525" s="320" t="s">
        <v>136</v>
      </c>
    </row>
    <row r="526" spans="6:8" x14ac:dyDescent="0.2">
      <c r="H526" s="320" t="s">
        <v>137</v>
      </c>
    </row>
    <row r="527" spans="6:8" x14ac:dyDescent="0.2">
      <c r="H527" s="320" t="s">
        <v>138</v>
      </c>
    </row>
    <row r="528" spans="6:8" x14ac:dyDescent="0.2">
      <c r="H528" s="320" t="s">
        <v>139</v>
      </c>
    </row>
    <row r="529" spans="5:8" x14ac:dyDescent="0.2">
      <c r="H529" s="320" t="s">
        <v>140</v>
      </c>
    </row>
    <row r="530" spans="5:8" x14ac:dyDescent="0.2">
      <c r="H530" s="320" t="s">
        <v>141</v>
      </c>
    </row>
    <row r="533" spans="5:8" x14ac:dyDescent="0.2">
      <c r="E533" s="329"/>
    </row>
    <row r="674" spans="15:24" ht="12.75" customHeight="1" x14ac:dyDescent="0.2">
      <c r="P674" s="431"/>
      <c r="Q674" s="325"/>
      <c r="R674" s="325"/>
      <c r="S674" s="326"/>
      <c r="T674" s="326"/>
      <c r="U674" s="326"/>
      <c r="V674" s="315"/>
      <c r="W674" s="326"/>
      <c r="X674" s="326"/>
    </row>
    <row r="677" spans="15:24" x14ac:dyDescent="0.2">
      <c r="Q677" s="322"/>
      <c r="R677" s="322"/>
      <c r="S677" s="322"/>
      <c r="T677" s="322"/>
      <c r="U677" s="322"/>
      <c r="V677" s="322"/>
      <c r="W677" s="322"/>
      <c r="X677" s="322"/>
    </row>
    <row r="678" spans="15:24" x14ac:dyDescent="0.2">
      <c r="O678"/>
      <c r="P678" s="316"/>
      <c r="Q678" s="430"/>
      <c r="R678" s="321"/>
      <c r="S678" s="323"/>
      <c r="T678" s="324"/>
      <c r="U678" s="321"/>
      <c r="V678" s="324"/>
      <c r="W678" s="324"/>
      <c r="X678" s="324"/>
    </row>
    <row r="679" spans="15:24" x14ac:dyDescent="0.2">
      <c r="O679"/>
      <c r="P679" s="429"/>
      <c r="Q679" s="430"/>
      <c r="R679" s="431"/>
      <c r="S679" s="431"/>
      <c r="T679" s="431"/>
      <c r="U679" s="431"/>
      <c r="V679" s="319"/>
      <c r="W679" s="319"/>
      <c r="X679" s="319"/>
    </row>
    <row r="680" spans="15:24" x14ac:dyDescent="0.2">
      <c r="O680"/>
      <c r="Q680" s="430"/>
      <c r="R680" s="431"/>
      <c r="S680" s="430" t="s">
        <v>142</v>
      </c>
      <c r="T680"/>
      <c r="U680" s="431"/>
      <c r="V680" s="319"/>
      <c r="W680" s="319"/>
      <c r="X680" s="319"/>
    </row>
    <row r="681" spans="15:24" x14ac:dyDescent="0.2">
      <c r="O681"/>
      <c r="P681" s="317"/>
      <c r="Q681" s="316"/>
      <c r="R681" s="431"/>
      <c r="S681" s="431"/>
      <c r="T681" s="431"/>
      <c r="U681" s="431"/>
      <c r="V681" s="431"/>
      <c r="W681" s="431"/>
      <c r="X681" s="431"/>
    </row>
    <row r="682" spans="15:24" x14ac:dyDescent="0.2">
      <c r="Q682" s="429"/>
      <c r="R682" s="429"/>
      <c r="S682" s="429"/>
      <c r="T682" s="429"/>
      <c r="U682" s="429"/>
      <c r="V682" s="314"/>
      <c r="W682" s="429"/>
      <c r="X682" s="429"/>
    </row>
    <row r="683" spans="15:24" x14ac:dyDescent="0.2">
      <c r="P683" s="314"/>
      <c r="Q683" s="432"/>
      <c r="R683" s="429"/>
      <c r="S683" s="429"/>
      <c r="T683" s="429"/>
      <c r="U683" s="429"/>
      <c r="V683" s="314"/>
      <c r="W683" s="429"/>
      <c r="X683" s="429"/>
    </row>
    <row r="684" spans="15:24" x14ac:dyDescent="0.2">
      <c r="R684" s="429"/>
      <c r="S684" s="429"/>
      <c r="T684" s="429"/>
      <c r="U684" s="431"/>
      <c r="V684" s="431"/>
      <c r="W684" s="429"/>
      <c r="X684" s="429"/>
    </row>
    <row r="685" spans="15:24" x14ac:dyDescent="0.2">
      <c r="P685" s="314"/>
      <c r="Q685" s="432" t="s">
        <v>124</v>
      </c>
      <c r="R685" s="429"/>
      <c r="S685" s="429"/>
      <c r="T685" s="429"/>
      <c r="U685" s="429"/>
      <c r="V685" s="314"/>
      <c r="W685" s="429"/>
      <c r="X685" s="429"/>
    </row>
    <row r="693" spans="17:18" x14ac:dyDescent="0.2">
      <c r="Q693" s="327" t="e">
        <f>SUM(#REF!)</f>
        <v>#REF!</v>
      </c>
      <c r="R693" s="328" t="s">
        <v>143</v>
      </c>
    </row>
    <row r="698" spans="17:18" x14ac:dyDescent="0.2">
      <c r="Q698" s="312"/>
    </row>
    <row r="705" spans="17:17" x14ac:dyDescent="0.2">
      <c r="Q705" s="312" t="e">
        <f>#REF!+#REF!</f>
        <v>#REF!</v>
      </c>
    </row>
    <row r="706" spans="17:17" x14ac:dyDescent="0.2">
      <c r="Q706" s="312" t="e">
        <f>#REF!+#REF!</f>
        <v>#REF!</v>
      </c>
    </row>
    <row r="707" spans="17:17" x14ac:dyDescent="0.2">
      <c r="Q707" s="312" t="e">
        <f>#REF!+#REF!</f>
        <v>#REF!</v>
      </c>
    </row>
    <row r="708" spans="17:17" x14ac:dyDescent="0.2">
      <c r="Q708" s="312" t="e">
        <f>#REF!+#REF!</f>
        <v>#REF!</v>
      </c>
    </row>
    <row r="709" spans="17:17" x14ac:dyDescent="0.2">
      <c r="Q709" s="312" t="e">
        <f>#REF!+#REF!</f>
        <v>#REF!</v>
      </c>
    </row>
    <row r="710" spans="17:17" x14ac:dyDescent="0.2">
      <c r="Q710" s="312" t="e">
        <f>#REF!+#REF!</f>
        <v>#REF!</v>
      </c>
    </row>
    <row r="715" spans="17:17" x14ac:dyDescent="0.2">
      <c r="Q715" s="327" t="e">
        <f>#REF!+#REF!</f>
        <v>#REF!</v>
      </c>
    </row>
    <row r="732" spans="15:15" x14ac:dyDescent="0.2">
      <c r="O732" s="329"/>
    </row>
    <row r="742" spans="15:15" x14ac:dyDescent="0.2">
      <c r="O742"/>
    </row>
    <row r="743" spans="15:15" x14ac:dyDescent="0.2">
      <c r="O743"/>
    </row>
    <row r="744" spans="15:15" x14ac:dyDescent="0.2">
      <c r="O744"/>
    </row>
    <row r="745" spans="15:15" x14ac:dyDescent="0.2">
      <c r="O745"/>
    </row>
  </sheetData>
  <mergeCells count="33">
    <mergeCell ref="J143:L143"/>
    <mergeCell ref="J144:L144"/>
    <mergeCell ref="G145:H145"/>
    <mergeCell ref="I145:K145"/>
    <mergeCell ref="G146:H146"/>
    <mergeCell ref="I146:K146"/>
    <mergeCell ref="J142:L142"/>
    <mergeCell ref="J77:L77"/>
    <mergeCell ref="M77:N77"/>
    <mergeCell ref="G79:H79"/>
    <mergeCell ref="I79:K79"/>
    <mergeCell ref="M79:N79"/>
    <mergeCell ref="E91:L91"/>
    <mergeCell ref="E92:L92"/>
    <mergeCell ref="E93:L93"/>
    <mergeCell ref="J137:L137"/>
    <mergeCell ref="G138:I138"/>
    <mergeCell ref="J138:L138"/>
    <mergeCell ref="M72:N72"/>
    <mergeCell ref="E75:F75"/>
    <mergeCell ref="G75:I75"/>
    <mergeCell ref="J75:L75"/>
    <mergeCell ref="E76:F76"/>
    <mergeCell ref="G76:I76"/>
    <mergeCell ref="J76:L76"/>
    <mergeCell ref="M76:N76"/>
    <mergeCell ref="E3:L3"/>
    <mergeCell ref="E4:L4"/>
    <mergeCell ref="E5:L5"/>
    <mergeCell ref="J71:L71"/>
    <mergeCell ref="E72:F72"/>
    <mergeCell ref="G72:I72"/>
    <mergeCell ref="J72:L72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X745"/>
  <sheetViews>
    <sheetView view="pageBreakPreview" topLeftCell="D1" zoomScaleSheetLayoutView="100" workbookViewId="0">
      <pane xSplit="2" ySplit="13" topLeftCell="F14" activePane="bottomRight" state="frozen"/>
      <selection activeCell="M29" activeCellId="1" sqref="H45 M29"/>
      <selection pane="topRight" activeCell="M29" activeCellId="1" sqref="H45 M29"/>
      <selection pane="bottomLeft" activeCell="M29" activeCellId="1" sqref="H45 M29"/>
      <selection pane="bottomRight" activeCell="M29" activeCellId="1" sqref="H45 M29"/>
    </sheetView>
  </sheetViews>
  <sheetFormatPr defaultColWidth="9.140625" defaultRowHeight="12.75" x14ac:dyDescent="0.2"/>
  <cols>
    <col min="1" max="1" width="1.85546875" style="310" hidden="1" customWidth="1"/>
    <col min="2" max="2" width="1.5703125" style="310" hidden="1" customWidth="1"/>
    <col min="3" max="3" width="5" style="310" hidden="1" customWidth="1"/>
    <col min="4" max="4" width="5" style="310" customWidth="1"/>
    <col min="5" max="5" width="14.7109375" style="310" customWidth="1"/>
    <col min="6" max="6" width="68.28515625" style="310" customWidth="1"/>
    <col min="7" max="7" width="21.140625" style="310" customWidth="1"/>
    <col min="8" max="8" width="21" style="310" customWidth="1"/>
    <col min="9" max="9" width="21.140625" style="310" customWidth="1"/>
    <col min="10" max="10" width="19" style="310" customWidth="1"/>
    <col min="11" max="11" width="14.42578125" style="310" customWidth="1"/>
    <col min="12" max="12" width="18.140625" style="310" customWidth="1"/>
    <col min="13" max="13" width="17.7109375" style="310" customWidth="1"/>
    <col min="14" max="14" width="20.7109375" style="310" bestFit="1" customWidth="1"/>
    <col min="15" max="15" width="15" style="310" bestFit="1" customWidth="1"/>
    <col min="16" max="16" width="12.5703125" style="310" bestFit="1" customWidth="1"/>
    <col min="17" max="17" width="20.42578125" style="310" customWidth="1"/>
    <col min="18" max="19" width="9.140625" style="310"/>
    <col min="20" max="20" width="30.7109375" style="310" customWidth="1"/>
    <col min="21" max="16384" width="9.140625" style="310"/>
  </cols>
  <sheetData>
    <row r="2" spans="5:16" x14ac:dyDescent="0.2">
      <c r="P2" s="403" t="s">
        <v>276</v>
      </c>
    </row>
    <row r="3" spans="5:16" ht="15" x14ac:dyDescent="0.2">
      <c r="E3" s="870" t="s">
        <v>114</v>
      </c>
      <c r="F3" s="870"/>
      <c r="G3" s="870"/>
      <c r="H3" s="870"/>
      <c r="I3" s="870"/>
      <c r="J3" s="870"/>
      <c r="K3" s="870"/>
      <c r="L3" s="870"/>
      <c r="M3" s="330"/>
      <c r="N3" s="330"/>
    </row>
    <row r="4" spans="5:16" ht="15" x14ac:dyDescent="0.2">
      <c r="E4" s="870" t="s">
        <v>164</v>
      </c>
      <c r="F4" s="870"/>
      <c r="G4" s="870"/>
      <c r="H4" s="870"/>
      <c r="I4" s="870"/>
      <c r="J4" s="870"/>
      <c r="K4" s="870"/>
      <c r="L4" s="870"/>
      <c r="M4" s="330"/>
      <c r="N4" s="330"/>
    </row>
    <row r="5" spans="5:16" ht="15" x14ac:dyDescent="0.2">
      <c r="E5" s="870" t="s">
        <v>277</v>
      </c>
      <c r="F5" s="870"/>
      <c r="G5" s="870"/>
      <c r="H5" s="870"/>
      <c r="I5" s="870"/>
      <c r="J5" s="870"/>
      <c r="K5" s="870"/>
      <c r="L5" s="870"/>
      <c r="M5" s="330"/>
      <c r="N5" s="330"/>
    </row>
    <row r="6" spans="5:16" ht="13.5" thickBot="1" x14ac:dyDescent="0.25"/>
    <row r="7" spans="5:16" ht="78.75" customHeight="1" thickBot="1" x14ac:dyDescent="0.25">
      <c r="E7" s="381" t="s">
        <v>146</v>
      </c>
      <c r="F7" s="382" t="s">
        <v>0</v>
      </c>
      <c r="G7" s="383" t="s">
        <v>221</v>
      </c>
      <c r="H7" s="383" t="s">
        <v>219</v>
      </c>
      <c r="I7" s="383" t="s">
        <v>220</v>
      </c>
      <c r="J7" s="383" t="s">
        <v>113</v>
      </c>
      <c r="K7" s="383" t="s">
        <v>156</v>
      </c>
      <c r="L7" s="384" t="s">
        <v>144</v>
      </c>
    </row>
    <row r="8" spans="5:16" ht="18.75" customHeight="1" x14ac:dyDescent="0.2">
      <c r="E8" s="392" t="s">
        <v>158</v>
      </c>
      <c r="F8" s="393" t="s">
        <v>45</v>
      </c>
      <c r="G8" s="394">
        <f>G9+G10+G11</f>
        <v>75158838000</v>
      </c>
      <c r="H8" s="411">
        <f>H9+H11</f>
        <v>2248995825</v>
      </c>
      <c r="I8" s="411">
        <f>I9+I11</f>
        <v>2248995825</v>
      </c>
      <c r="J8" s="411">
        <f>J9+J11</f>
        <v>2248995825</v>
      </c>
      <c r="K8" s="395">
        <f>J8/G8*100</f>
        <v>2.9923238368852907</v>
      </c>
      <c r="L8" s="396"/>
      <c r="N8" s="327"/>
    </row>
    <row r="9" spans="5:16" ht="18.75" customHeight="1" x14ac:dyDescent="0.2">
      <c r="E9" s="392" t="s">
        <v>168</v>
      </c>
      <c r="F9" s="397" t="s">
        <v>26</v>
      </c>
      <c r="G9" s="398">
        <f>$G$13</f>
        <v>74320354000</v>
      </c>
      <c r="H9" s="410">
        <f>H13</f>
        <v>2198064138</v>
      </c>
      <c r="I9" s="410">
        <f>I13</f>
        <v>2198064138</v>
      </c>
      <c r="J9" s="410">
        <f>J13</f>
        <v>2198064138</v>
      </c>
      <c r="K9" s="399">
        <f>J9/G9*100</f>
        <v>2.9575533749475951</v>
      </c>
      <c r="L9" s="400"/>
      <c r="M9"/>
      <c r="N9" s="421"/>
    </row>
    <row r="10" spans="5:16" ht="18.75" customHeight="1" x14ac:dyDescent="0.2">
      <c r="E10" s="392" t="s">
        <v>169</v>
      </c>
      <c r="F10" s="397" t="s">
        <v>27</v>
      </c>
      <c r="G10" s="398">
        <f>$G$60</f>
        <v>538484000</v>
      </c>
      <c r="H10" s="398">
        <f>H60</f>
        <v>0</v>
      </c>
      <c r="I10" s="398">
        <f>I60</f>
        <v>0</v>
      </c>
      <c r="J10" s="398">
        <f>J60</f>
        <v>0</v>
      </c>
      <c r="K10" s="399">
        <f>J10/G10*100</f>
        <v>0</v>
      </c>
      <c r="L10" s="400"/>
      <c r="N10" s="327"/>
    </row>
    <row r="11" spans="5:16" ht="18.75" customHeight="1" x14ac:dyDescent="0.2">
      <c r="E11" s="392" t="str">
        <f>E64</f>
        <v>4.1.04</v>
      </c>
      <c r="F11" s="397" t="s">
        <v>129</v>
      </c>
      <c r="G11" s="398">
        <f>G64</f>
        <v>300000000</v>
      </c>
      <c r="H11" s="398">
        <f>H64</f>
        <v>50931687</v>
      </c>
      <c r="I11" s="398">
        <f>I64</f>
        <v>50931687</v>
      </c>
      <c r="J11" s="398">
        <f>J64</f>
        <v>50931687</v>
      </c>
      <c r="K11" s="399">
        <f>J11/G11*100</f>
        <v>16.977228999999998</v>
      </c>
      <c r="L11" s="400"/>
    </row>
    <row r="12" spans="5:16" ht="5.0999999999999996" customHeight="1" x14ac:dyDescent="0.2">
      <c r="E12" s="378"/>
      <c r="F12" s="379"/>
      <c r="G12" s="375"/>
      <c r="H12" s="375"/>
      <c r="I12" s="375"/>
      <c r="J12" s="375"/>
      <c r="K12" s="376"/>
      <c r="L12" s="377"/>
    </row>
    <row r="13" spans="5:16" ht="18.75" customHeight="1" x14ac:dyDescent="0.2">
      <c r="E13" s="385" t="str">
        <f>E9</f>
        <v>4.1.01</v>
      </c>
      <c r="F13" s="386" t="str">
        <f>F9</f>
        <v>PENDAPATAN PAJAK DAERAH</v>
      </c>
      <c r="G13" s="387">
        <f>G14+G24+G35+G41+G44+G45+G48+G51+G52+G55+G58</f>
        <v>74320354000</v>
      </c>
      <c r="H13" s="409">
        <f>H14+H24+H35+H41+H44+H45+H48+H51+H52+H55+H58</f>
        <v>2198064138</v>
      </c>
      <c r="I13" s="409">
        <f>H13</f>
        <v>2198064138</v>
      </c>
      <c r="J13" s="409">
        <f>I13</f>
        <v>2198064138</v>
      </c>
      <c r="K13" s="388">
        <f>J13/G13*100</f>
        <v>2.9575533749475951</v>
      </c>
      <c r="L13" s="389"/>
    </row>
    <row r="14" spans="5:16" ht="18.75" customHeight="1" x14ac:dyDescent="0.2">
      <c r="E14" s="373" t="s">
        <v>170</v>
      </c>
      <c r="F14" s="351" t="s">
        <v>157</v>
      </c>
      <c r="G14" s="349">
        <f>G15+G18+G21</f>
        <v>2463180809</v>
      </c>
      <c r="H14" s="408">
        <f>H15+H18+H21</f>
        <v>59448343</v>
      </c>
      <c r="I14" s="408">
        <f t="shared" ref="I14:I24" si="0">H14</f>
        <v>59448343</v>
      </c>
      <c r="J14" s="408">
        <f t="shared" ref="J14:J58" si="1">H14</f>
        <v>59448343</v>
      </c>
      <c r="K14" s="350">
        <f>J14/G14*100</f>
        <v>2.413478652593708</v>
      </c>
      <c r="L14" s="346"/>
    </row>
    <row r="15" spans="5:16" ht="18.75" customHeight="1" x14ac:dyDescent="0.2">
      <c r="E15" s="372" t="s">
        <v>171</v>
      </c>
      <c r="F15" s="335" t="s">
        <v>175</v>
      </c>
      <c r="G15" s="332">
        <v>2001580809</v>
      </c>
      <c r="H15" s="407">
        <f>H16+H17</f>
        <v>57768343</v>
      </c>
      <c r="I15" s="407">
        <f t="shared" si="0"/>
        <v>57768343</v>
      </c>
      <c r="J15" s="407">
        <f t="shared" si="1"/>
        <v>57768343</v>
      </c>
      <c r="K15" s="333">
        <f>J15/G15*100</f>
        <v>2.8861359351692308</v>
      </c>
      <c r="L15" s="346"/>
    </row>
    <row r="16" spans="5:16" ht="18.75" customHeight="1" x14ac:dyDescent="0.2">
      <c r="E16" s="372"/>
      <c r="F16" s="341" t="s">
        <v>149</v>
      </c>
      <c r="G16" s="340"/>
      <c r="H16" s="332">
        <v>0</v>
      </c>
      <c r="I16" s="332">
        <f t="shared" si="0"/>
        <v>0</v>
      </c>
      <c r="J16" s="332">
        <f t="shared" si="1"/>
        <v>0</v>
      </c>
      <c r="K16" s="342"/>
      <c r="L16" s="346"/>
      <c r="N16" s="327"/>
    </row>
    <row r="17" spans="5:16" ht="18.75" customHeight="1" x14ac:dyDescent="0.2">
      <c r="E17" s="372"/>
      <c r="F17" s="341" t="s">
        <v>147</v>
      </c>
      <c r="G17" s="340"/>
      <c r="H17" s="406">
        <f>20414405+37353938</f>
        <v>57768343</v>
      </c>
      <c r="I17" s="406">
        <f t="shared" si="0"/>
        <v>57768343</v>
      </c>
      <c r="J17" s="407">
        <f t="shared" si="1"/>
        <v>57768343</v>
      </c>
      <c r="K17" s="342"/>
      <c r="L17" s="346"/>
    </row>
    <row r="18" spans="5:16" ht="21.75" customHeight="1" x14ac:dyDescent="0.2">
      <c r="E18" s="372" t="s">
        <v>173</v>
      </c>
      <c r="F18" s="336" t="s">
        <v>172</v>
      </c>
      <c r="G18" s="332">
        <v>350000000</v>
      </c>
      <c r="H18" s="332">
        <f>H19+H20</f>
        <v>100000</v>
      </c>
      <c r="I18" s="332">
        <f t="shared" si="0"/>
        <v>100000</v>
      </c>
      <c r="J18" s="332">
        <f t="shared" si="1"/>
        <v>100000</v>
      </c>
      <c r="K18" s="333">
        <f>J18/G18*100</f>
        <v>2.8571428571428574E-2</v>
      </c>
      <c r="L18" s="346"/>
      <c r="N18" s="327"/>
    </row>
    <row r="19" spans="5:16" ht="36.75" customHeight="1" x14ac:dyDescent="0.2">
      <c r="E19" s="372"/>
      <c r="F19" s="339" t="s">
        <v>150</v>
      </c>
      <c r="G19" s="332"/>
      <c r="H19" s="340">
        <v>0</v>
      </c>
      <c r="I19" s="340">
        <f t="shared" si="0"/>
        <v>0</v>
      </c>
      <c r="J19" s="332">
        <f t="shared" si="1"/>
        <v>0</v>
      </c>
      <c r="K19" s="333"/>
      <c r="L19" s="346"/>
    </row>
    <row r="20" spans="5:16" ht="34.5" customHeight="1" x14ac:dyDescent="0.2">
      <c r="E20" s="372"/>
      <c r="F20" s="339" t="s">
        <v>148</v>
      </c>
      <c r="G20" s="340"/>
      <c r="H20" s="340">
        <v>100000</v>
      </c>
      <c r="I20" s="340">
        <f t="shared" si="0"/>
        <v>100000</v>
      </c>
      <c r="J20" s="332">
        <f t="shared" si="1"/>
        <v>100000</v>
      </c>
      <c r="K20" s="333"/>
      <c r="L20" s="346"/>
    </row>
    <row r="21" spans="5:16" ht="18.75" customHeight="1" x14ac:dyDescent="0.2">
      <c r="E21" s="372" t="s">
        <v>174</v>
      </c>
      <c r="F21" s="335" t="s">
        <v>176</v>
      </c>
      <c r="G21" s="332">
        <v>111600000</v>
      </c>
      <c r="H21" s="332">
        <f>H22+H23</f>
        <v>1580000</v>
      </c>
      <c r="I21" s="332">
        <f t="shared" si="0"/>
        <v>1580000</v>
      </c>
      <c r="J21" s="332">
        <f t="shared" si="1"/>
        <v>1580000</v>
      </c>
      <c r="K21" s="333">
        <f>J21/G21*100</f>
        <v>1.4157706093189963</v>
      </c>
      <c r="L21" s="346"/>
    </row>
    <row r="22" spans="5:16" ht="18.75" customHeight="1" x14ac:dyDescent="0.2">
      <c r="E22" s="372"/>
      <c r="F22" s="341" t="s">
        <v>151</v>
      </c>
      <c r="G22" s="332"/>
      <c r="H22" s="340">
        <v>0</v>
      </c>
      <c r="I22" s="340">
        <f t="shared" si="0"/>
        <v>0</v>
      </c>
      <c r="J22" s="332">
        <f t="shared" si="1"/>
        <v>0</v>
      </c>
      <c r="K22" s="333"/>
      <c r="L22" s="346"/>
    </row>
    <row r="23" spans="5:16" ht="18.75" customHeight="1" x14ac:dyDescent="0.2">
      <c r="E23" s="372"/>
      <c r="F23" s="341" t="str">
        <f xml:space="preserve"> "Penerimaan Piutang " &amp;F21</f>
        <v>Penerimaan Piutang Pajak Wisma Pariwisata</v>
      </c>
      <c r="G23" s="340"/>
      <c r="H23" s="340">
        <v>1580000</v>
      </c>
      <c r="I23" s="340">
        <f t="shared" si="0"/>
        <v>1580000</v>
      </c>
      <c r="J23" s="332">
        <f t="shared" si="1"/>
        <v>1580000</v>
      </c>
      <c r="K23" s="333"/>
      <c r="L23" s="346"/>
    </row>
    <row r="24" spans="5:16" ht="18.75" customHeight="1" x14ac:dyDescent="0.2">
      <c r="E24" s="373" t="s">
        <v>177</v>
      </c>
      <c r="F24" s="427" t="s">
        <v>159</v>
      </c>
      <c r="G24" s="428">
        <v>3637447807</v>
      </c>
      <c r="H24" s="349">
        <f>H25+H28+H31+H34</f>
        <v>166717042</v>
      </c>
      <c r="I24" s="349">
        <f t="shared" si="0"/>
        <v>166717042</v>
      </c>
      <c r="J24" s="349">
        <f t="shared" si="1"/>
        <v>166717042</v>
      </c>
      <c r="K24" s="350">
        <f>J24/G24*100</f>
        <v>4.5833521426524761</v>
      </c>
      <c r="L24" s="346"/>
      <c r="M24" s="310">
        <v>3637447807</v>
      </c>
      <c r="N24" s="404"/>
    </row>
    <row r="25" spans="5:16" ht="18.75" customHeight="1" x14ac:dyDescent="0.2">
      <c r="E25" s="372" t="s">
        <v>178</v>
      </c>
      <c r="F25" s="335" t="s">
        <v>179</v>
      </c>
      <c r="G25" s="468"/>
      <c r="H25" s="332">
        <f>H26+H27</f>
        <v>132018013</v>
      </c>
      <c r="I25" s="332">
        <f>H25:H34</f>
        <v>132018013</v>
      </c>
      <c r="J25" s="332">
        <f t="shared" si="1"/>
        <v>132018013</v>
      </c>
      <c r="K25" s="333"/>
      <c r="L25" s="346"/>
      <c r="M25" s="327"/>
      <c r="N25" s="404"/>
      <c r="P25"/>
    </row>
    <row r="26" spans="5:16" ht="18.75" customHeight="1" x14ac:dyDescent="0.2">
      <c r="E26" s="372"/>
      <c r="F26" s="341" t="s">
        <v>180</v>
      </c>
      <c r="G26" s="332"/>
      <c r="H26" s="340">
        <v>0</v>
      </c>
      <c r="I26" s="340">
        <f t="shared" ref="I26:I55" si="2">H26</f>
        <v>0</v>
      </c>
      <c r="J26" s="332">
        <f t="shared" si="1"/>
        <v>0</v>
      </c>
      <c r="K26" s="333"/>
      <c r="L26" s="346"/>
      <c r="M26" s="327"/>
      <c r="N26" s="404"/>
    </row>
    <row r="27" spans="5:16" ht="18.75" customHeight="1" x14ac:dyDescent="0.2">
      <c r="E27" s="372"/>
      <c r="F27" s="341" t="str">
        <f xml:space="preserve"> "Penerimaan Piutang " &amp;F25</f>
        <v>Penerimaan Piutang Pajak Restoran dan Sejenisnya</v>
      </c>
      <c r="G27" s="340"/>
      <c r="H27" s="340">
        <f>39331341+92686672</f>
        <v>132018013</v>
      </c>
      <c r="I27" s="340">
        <f t="shared" si="2"/>
        <v>132018013</v>
      </c>
      <c r="J27" s="332">
        <f t="shared" si="1"/>
        <v>132018013</v>
      </c>
      <c r="K27" s="342"/>
      <c r="L27" s="346"/>
      <c r="M27" s="327"/>
    </row>
    <row r="28" spans="5:16" ht="18.75" customHeight="1" x14ac:dyDescent="0.2">
      <c r="E28" s="372" t="s">
        <v>181</v>
      </c>
      <c r="F28" s="335" t="s">
        <v>182</v>
      </c>
      <c r="G28" s="468"/>
      <c r="H28" s="359">
        <f>H29+H30</f>
        <v>16901229</v>
      </c>
      <c r="I28" s="332">
        <f t="shared" si="2"/>
        <v>16901229</v>
      </c>
      <c r="J28" s="332">
        <f t="shared" si="1"/>
        <v>16901229</v>
      </c>
      <c r="K28" s="333"/>
      <c r="L28" s="346"/>
      <c r="M28" s="327"/>
    </row>
    <row r="29" spans="5:16" ht="18.75" customHeight="1" x14ac:dyDescent="0.2">
      <c r="E29" s="372"/>
      <c r="F29" s="341" t="s">
        <v>183</v>
      </c>
      <c r="G29" s="332"/>
      <c r="H29" s="340">
        <v>0</v>
      </c>
      <c r="I29" s="340">
        <f t="shared" si="2"/>
        <v>0</v>
      </c>
      <c r="J29" s="332">
        <f t="shared" si="1"/>
        <v>0</v>
      </c>
      <c r="K29" s="333"/>
      <c r="L29" s="346"/>
      <c r="M29" s="421"/>
      <c r="N29" s="420"/>
    </row>
    <row r="30" spans="5:16" ht="18.75" customHeight="1" x14ac:dyDescent="0.2">
      <c r="E30" s="372"/>
      <c r="F30" s="341" t="str">
        <f xml:space="preserve"> "Penerimaan Piutang " &amp;F28</f>
        <v>Penerimaan Piutang Pajak Rumah Makan dan Sejenisnya</v>
      </c>
      <c r="G30" s="340"/>
      <c r="H30" s="340">
        <v>16901229</v>
      </c>
      <c r="I30" s="340">
        <f t="shared" si="2"/>
        <v>16901229</v>
      </c>
      <c r="J30" s="332">
        <f t="shared" si="1"/>
        <v>16901229</v>
      </c>
      <c r="K30" s="342"/>
      <c r="L30" s="346"/>
      <c r="M30" s="327"/>
    </row>
    <row r="31" spans="5:16" ht="18.75" customHeight="1" x14ac:dyDescent="0.2">
      <c r="E31" s="372" t="s">
        <v>184</v>
      </c>
      <c r="F31" s="335" t="s">
        <v>185</v>
      </c>
      <c r="G31" s="468"/>
      <c r="H31" s="332">
        <f>H32+H33</f>
        <v>17797800</v>
      </c>
      <c r="I31" s="332">
        <f t="shared" si="2"/>
        <v>17797800</v>
      </c>
      <c r="J31" s="332">
        <f t="shared" si="1"/>
        <v>17797800</v>
      </c>
      <c r="K31" s="333"/>
      <c r="L31" s="346"/>
    </row>
    <row r="32" spans="5:16" ht="18.75" customHeight="1" x14ac:dyDescent="0.2">
      <c r="E32" s="372"/>
      <c r="F32" s="341" t="s">
        <v>186</v>
      </c>
      <c r="G32" s="340"/>
      <c r="H32" s="340">
        <v>0</v>
      </c>
      <c r="I32" s="340">
        <f t="shared" si="2"/>
        <v>0</v>
      </c>
      <c r="J32" s="332">
        <f t="shared" si="1"/>
        <v>0</v>
      </c>
      <c r="K32" s="342"/>
      <c r="L32" s="346"/>
    </row>
    <row r="33" spans="5:16" ht="18.75" customHeight="1" x14ac:dyDescent="0.2">
      <c r="E33" s="372"/>
      <c r="F33" s="341" t="str">
        <f xml:space="preserve"> "Penerimaan Piutang " &amp;F31</f>
        <v>Penerimaan Piutang Pajak Kafetaria dan Sejenisnya</v>
      </c>
      <c r="G33" s="340"/>
      <c r="H33" s="340">
        <v>17797800</v>
      </c>
      <c r="I33" s="340">
        <f t="shared" si="2"/>
        <v>17797800</v>
      </c>
      <c r="J33" s="332">
        <f t="shared" si="1"/>
        <v>17797800</v>
      </c>
      <c r="K33" s="333"/>
      <c r="L33" s="346"/>
      <c r="N33" s="327"/>
    </row>
    <row r="34" spans="5:16" ht="18.75" customHeight="1" x14ac:dyDescent="0.2">
      <c r="E34" s="372" t="s">
        <v>188</v>
      </c>
      <c r="F34" s="335" t="s">
        <v>187</v>
      </c>
      <c r="G34" s="468"/>
      <c r="H34" s="332">
        <v>0</v>
      </c>
      <c r="I34" s="332">
        <f t="shared" si="2"/>
        <v>0</v>
      </c>
      <c r="J34" s="332">
        <f t="shared" si="1"/>
        <v>0</v>
      </c>
      <c r="K34" s="333"/>
      <c r="L34" s="346"/>
      <c r="N34" s="327"/>
    </row>
    <row r="35" spans="5:16" ht="18.75" customHeight="1" x14ac:dyDescent="0.2">
      <c r="E35" s="373" t="s">
        <v>189</v>
      </c>
      <c r="F35" s="351" t="s">
        <v>160</v>
      </c>
      <c r="G35" s="349">
        <f>G36+G39</f>
        <v>11590549</v>
      </c>
      <c r="H35" s="349">
        <f>H36</f>
        <v>0</v>
      </c>
      <c r="I35" s="349">
        <f t="shared" si="2"/>
        <v>0</v>
      </c>
      <c r="J35" s="349">
        <f t="shared" si="1"/>
        <v>0</v>
      </c>
      <c r="K35" s="350">
        <f>J35/G35*100</f>
        <v>0</v>
      </c>
      <c r="L35" s="346"/>
      <c r="N35" s="327"/>
    </row>
    <row r="36" spans="5:16" ht="18.75" customHeight="1" x14ac:dyDescent="0.2">
      <c r="E36" s="374" t="s">
        <v>191</v>
      </c>
      <c r="F36" s="337" t="s">
        <v>190</v>
      </c>
      <c r="G36" s="332">
        <v>11590549</v>
      </c>
      <c r="H36" s="332">
        <f>H38+H40</f>
        <v>0</v>
      </c>
      <c r="I36" s="332">
        <f t="shared" si="2"/>
        <v>0</v>
      </c>
      <c r="J36" s="332">
        <f t="shared" si="1"/>
        <v>0</v>
      </c>
      <c r="K36" s="333">
        <f>J36/G36*100</f>
        <v>0</v>
      </c>
      <c r="L36" s="346"/>
      <c r="N36" s="422"/>
      <c r="O36" s="421"/>
    </row>
    <row r="37" spans="5:16" ht="18.75" customHeight="1" x14ac:dyDescent="0.2">
      <c r="E37" s="374"/>
      <c r="F37" s="344" t="s">
        <v>192</v>
      </c>
      <c r="G37" s="332"/>
      <c r="H37" s="340">
        <v>0</v>
      </c>
      <c r="I37" s="340">
        <f t="shared" si="2"/>
        <v>0</v>
      </c>
      <c r="J37" s="332">
        <f t="shared" si="1"/>
        <v>0</v>
      </c>
      <c r="K37" s="333"/>
      <c r="L37" s="346"/>
      <c r="N37" s="421"/>
      <c r="O37" s="327"/>
    </row>
    <row r="38" spans="5:16" ht="18.75" customHeight="1" x14ac:dyDescent="0.2">
      <c r="E38" s="374"/>
      <c r="F38" s="341" t="str">
        <f xml:space="preserve"> "Penerimaan Piutang " &amp;F36</f>
        <v>Penerimaan Piutang Pajak Diskotik, Karaoke, Club Malam, dan Sejenisnya</v>
      </c>
      <c r="G38" s="332"/>
      <c r="H38" s="343">
        <v>0</v>
      </c>
      <c r="I38" s="343">
        <f t="shared" si="2"/>
        <v>0</v>
      </c>
      <c r="J38" s="332">
        <f t="shared" si="1"/>
        <v>0</v>
      </c>
      <c r="K38" s="342"/>
      <c r="L38" s="346"/>
      <c r="N38" s="327"/>
    </row>
    <row r="39" spans="5:16" ht="18.75" customHeight="1" x14ac:dyDescent="0.2">
      <c r="E39" s="374"/>
      <c r="F39" s="341" t="s">
        <v>225</v>
      </c>
      <c r="G39" s="332"/>
      <c r="H39" s="343">
        <v>0</v>
      </c>
      <c r="I39" s="343">
        <f t="shared" si="2"/>
        <v>0</v>
      </c>
      <c r="J39" s="332">
        <f t="shared" si="1"/>
        <v>0</v>
      </c>
      <c r="K39" s="342"/>
      <c r="L39" s="346"/>
      <c r="M39"/>
    </row>
    <row r="40" spans="5:16" ht="18.75" customHeight="1" x14ac:dyDescent="0.2">
      <c r="E40" s="374"/>
      <c r="F40" s="341" t="s">
        <v>275</v>
      </c>
      <c r="G40" s="332"/>
      <c r="H40" s="343">
        <v>0</v>
      </c>
      <c r="I40" s="343">
        <f t="shared" si="2"/>
        <v>0</v>
      </c>
      <c r="J40" s="332">
        <f t="shared" si="1"/>
        <v>0</v>
      </c>
      <c r="K40" s="342"/>
      <c r="L40" s="346"/>
      <c r="M40"/>
    </row>
    <row r="41" spans="5:16" ht="18.75" customHeight="1" x14ac:dyDescent="0.2">
      <c r="E41" s="373" t="s">
        <v>193</v>
      </c>
      <c r="F41" s="351" t="s">
        <v>161</v>
      </c>
      <c r="G41" s="349">
        <f>G42+G43</f>
        <v>846864648</v>
      </c>
      <c r="H41" s="349">
        <f>H42+H43</f>
        <v>3618000</v>
      </c>
      <c r="I41" s="349">
        <f t="shared" si="2"/>
        <v>3618000</v>
      </c>
      <c r="J41" s="349">
        <f t="shared" si="1"/>
        <v>3618000</v>
      </c>
      <c r="K41" s="350">
        <f>J41/G41*100</f>
        <v>0.42722293444937848</v>
      </c>
      <c r="L41" s="346"/>
    </row>
    <row r="42" spans="5:16" ht="18.75" customHeight="1" x14ac:dyDescent="0.2">
      <c r="E42" s="372" t="s">
        <v>195</v>
      </c>
      <c r="F42" s="335" t="s">
        <v>194</v>
      </c>
      <c r="G42" s="334">
        <v>426864648</v>
      </c>
      <c r="H42" s="334">
        <v>1050000</v>
      </c>
      <c r="I42" s="334">
        <f t="shared" si="2"/>
        <v>1050000</v>
      </c>
      <c r="J42" s="332">
        <f t="shared" si="1"/>
        <v>1050000</v>
      </c>
      <c r="K42" s="333">
        <f t="shared" ref="K42:K48" si="3">J42/G42*100</f>
        <v>0.24597961084844863</v>
      </c>
      <c r="L42" s="346"/>
    </row>
    <row r="43" spans="5:16" ht="18.75" customHeight="1" x14ac:dyDescent="0.2">
      <c r="E43" s="372" t="s">
        <v>196</v>
      </c>
      <c r="F43" s="335" t="s">
        <v>197</v>
      </c>
      <c r="G43" s="334">
        <v>420000000</v>
      </c>
      <c r="H43" s="334">
        <f>1488000+1080000</f>
        <v>2568000</v>
      </c>
      <c r="I43" s="334">
        <f t="shared" si="2"/>
        <v>2568000</v>
      </c>
      <c r="J43" s="332">
        <f t="shared" si="1"/>
        <v>2568000</v>
      </c>
      <c r="K43" s="333">
        <f t="shared" si="3"/>
        <v>0.61142857142857143</v>
      </c>
      <c r="L43" s="346"/>
      <c r="M43" s="404"/>
    </row>
    <row r="44" spans="5:16" ht="18.75" customHeight="1" x14ac:dyDescent="0.2">
      <c r="E44" s="373" t="s">
        <v>198</v>
      </c>
      <c r="F44" s="351" t="s">
        <v>162</v>
      </c>
      <c r="G44" s="426">
        <v>20400000000</v>
      </c>
      <c r="H44" s="331">
        <v>1546223884</v>
      </c>
      <c r="I44" s="331">
        <f t="shared" si="2"/>
        <v>1546223884</v>
      </c>
      <c r="J44" s="349">
        <f t="shared" si="1"/>
        <v>1546223884</v>
      </c>
      <c r="K44" s="350">
        <f t="shared" si="3"/>
        <v>7.5795288431372549</v>
      </c>
      <c r="L44" s="346"/>
      <c r="M44" s="404"/>
      <c r="P44" s="403"/>
    </row>
    <row r="45" spans="5:16" ht="18.75" customHeight="1" x14ac:dyDescent="0.2">
      <c r="E45" s="373" t="s">
        <v>199</v>
      </c>
      <c r="F45" s="351" t="s">
        <v>85</v>
      </c>
      <c r="G45" s="331">
        <v>300000000</v>
      </c>
      <c r="H45" s="331">
        <f>H46+H47</f>
        <v>2300000</v>
      </c>
      <c r="I45" s="331">
        <f t="shared" si="2"/>
        <v>2300000</v>
      </c>
      <c r="J45" s="349">
        <f t="shared" si="1"/>
        <v>2300000</v>
      </c>
      <c r="K45" s="350">
        <f t="shared" si="3"/>
        <v>0.76666666666666661</v>
      </c>
      <c r="L45" s="346"/>
      <c r="M45" s="405"/>
      <c r="N45" s="403"/>
    </row>
    <row r="46" spans="5:16" ht="18.75" customHeight="1" x14ac:dyDescent="0.2">
      <c r="E46" s="373"/>
      <c r="F46" s="344" t="s">
        <v>163</v>
      </c>
      <c r="G46" s="331"/>
      <c r="H46" s="334">
        <v>0</v>
      </c>
      <c r="I46" s="334">
        <f t="shared" si="2"/>
        <v>0</v>
      </c>
      <c r="J46" s="332">
        <f t="shared" si="1"/>
        <v>0</v>
      </c>
      <c r="K46" s="350"/>
      <c r="L46" s="346"/>
    </row>
    <row r="47" spans="5:16" ht="18.75" customHeight="1" x14ac:dyDescent="0.2">
      <c r="E47" s="373"/>
      <c r="F47" s="341" t="str">
        <f xml:space="preserve"> "Penerimaan Piutang " &amp;F45</f>
        <v>Penerimaan Piutang Pajak Parkir</v>
      </c>
      <c r="G47" s="331"/>
      <c r="H47" s="334">
        <v>2300000</v>
      </c>
      <c r="I47" s="334">
        <f t="shared" si="2"/>
        <v>2300000</v>
      </c>
      <c r="J47" s="332">
        <f t="shared" si="1"/>
        <v>2300000</v>
      </c>
      <c r="K47" s="350"/>
      <c r="L47" s="346"/>
    </row>
    <row r="48" spans="5:16" ht="18.75" customHeight="1" x14ac:dyDescent="0.2">
      <c r="E48" s="373" t="s">
        <v>202</v>
      </c>
      <c r="F48" s="351" t="s">
        <v>200</v>
      </c>
      <c r="G48" s="331">
        <v>80000000</v>
      </c>
      <c r="H48" s="331">
        <f>H49+H50</f>
        <v>750000</v>
      </c>
      <c r="I48" s="331">
        <f t="shared" si="2"/>
        <v>750000</v>
      </c>
      <c r="J48" s="331">
        <f t="shared" si="1"/>
        <v>750000</v>
      </c>
      <c r="K48" s="350">
        <f t="shared" si="3"/>
        <v>0.9375</v>
      </c>
      <c r="L48" s="346"/>
    </row>
    <row r="49" spans="5:14" ht="18.75" customHeight="1" x14ac:dyDescent="0.2">
      <c r="E49" s="372"/>
      <c r="F49" s="341" t="s">
        <v>201</v>
      </c>
      <c r="G49" s="334"/>
      <c r="H49" s="343">
        <v>750000</v>
      </c>
      <c r="I49" s="343">
        <f t="shared" si="2"/>
        <v>750000</v>
      </c>
      <c r="J49" s="332">
        <f t="shared" si="1"/>
        <v>750000</v>
      </c>
      <c r="K49" s="333"/>
      <c r="L49" s="346"/>
      <c r="M49" s="403"/>
    </row>
    <row r="50" spans="5:14" ht="18.75" customHeight="1" x14ac:dyDescent="0.2">
      <c r="E50" s="372"/>
      <c r="F50" s="341" t="str">
        <f xml:space="preserve"> "Penerimaan Piutang " &amp;F48</f>
        <v>Penerimaan Piutang Pajak Air Tanah</v>
      </c>
      <c r="G50" s="343"/>
      <c r="H50" s="343">
        <v>0</v>
      </c>
      <c r="I50" s="343">
        <f t="shared" si="2"/>
        <v>0</v>
      </c>
      <c r="J50" s="332">
        <f t="shared" si="1"/>
        <v>0</v>
      </c>
      <c r="K50" s="342"/>
      <c r="L50" s="346"/>
    </row>
    <row r="51" spans="5:14" ht="18.75" customHeight="1" x14ac:dyDescent="0.2">
      <c r="E51" s="373" t="s">
        <v>203</v>
      </c>
      <c r="F51" s="351" t="s">
        <v>87</v>
      </c>
      <c r="G51" s="331">
        <v>500000000</v>
      </c>
      <c r="H51" s="331">
        <v>0</v>
      </c>
      <c r="I51" s="331">
        <f t="shared" si="2"/>
        <v>0</v>
      </c>
      <c r="J51" s="349">
        <f t="shared" si="1"/>
        <v>0</v>
      </c>
      <c r="K51" s="350">
        <f>J51/G51*100</f>
        <v>0</v>
      </c>
      <c r="L51" s="346"/>
    </row>
    <row r="52" spans="5:14" ht="18.75" customHeight="1" x14ac:dyDescent="0.2">
      <c r="E52" s="373" t="s">
        <v>204</v>
      </c>
      <c r="F52" s="351" t="s">
        <v>226</v>
      </c>
      <c r="G52" s="331">
        <v>785886750</v>
      </c>
      <c r="H52" s="331">
        <f>H53+H54</f>
        <v>0</v>
      </c>
      <c r="I52" s="331">
        <f t="shared" si="2"/>
        <v>0</v>
      </c>
      <c r="J52" s="349">
        <f t="shared" si="1"/>
        <v>0</v>
      </c>
      <c r="K52" s="350">
        <v>0</v>
      </c>
      <c r="L52" s="346"/>
    </row>
    <row r="53" spans="5:14" ht="18.75" customHeight="1" x14ac:dyDescent="0.2">
      <c r="E53" s="373"/>
      <c r="F53" s="401" t="s">
        <v>228</v>
      </c>
      <c r="G53" s="331"/>
      <c r="H53" s="331"/>
      <c r="I53" s="331">
        <f>H53</f>
        <v>0</v>
      </c>
      <c r="J53" s="349">
        <f>I53</f>
        <v>0</v>
      </c>
      <c r="K53" s="350"/>
      <c r="L53" s="346"/>
    </row>
    <row r="54" spans="5:14" ht="18.75" customHeight="1" x14ac:dyDescent="0.2">
      <c r="E54" s="373"/>
      <c r="F54" s="401" t="s">
        <v>227</v>
      </c>
      <c r="G54" s="331"/>
      <c r="H54" s="334">
        <v>0</v>
      </c>
      <c r="I54" s="334">
        <f>H54</f>
        <v>0</v>
      </c>
      <c r="J54" s="332">
        <f>I54</f>
        <v>0</v>
      </c>
      <c r="K54" s="350"/>
      <c r="L54" s="346"/>
    </row>
    <row r="55" spans="5:14" ht="27" customHeight="1" x14ac:dyDescent="0.2">
      <c r="E55" s="373" t="s">
        <v>206</v>
      </c>
      <c r="F55" s="360" t="s">
        <v>205</v>
      </c>
      <c r="G55" s="361">
        <f>G56+G57</f>
        <v>33451567633</v>
      </c>
      <c r="H55" s="361">
        <f>H56+H57</f>
        <v>164298469</v>
      </c>
      <c r="I55" s="361">
        <f t="shared" si="2"/>
        <v>164298469</v>
      </c>
      <c r="J55" s="361">
        <f t="shared" si="1"/>
        <v>164298469</v>
      </c>
      <c r="K55" s="362">
        <f>J55/G55*100</f>
        <v>0.49115327210530912</v>
      </c>
      <c r="L55" s="346"/>
      <c r="M55" s="327"/>
      <c r="N55" s="403"/>
    </row>
    <row r="56" spans="5:14" ht="27" customHeight="1" x14ac:dyDescent="0.2">
      <c r="E56" s="372"/>
      <c r="F56" s="339" t="s">
        <v>207</v>
      </c>
      <c r="G56" s="343">
        <v>15673511656</v>
      </c>
      <c r="H56" s="358">
        <v>0</v>
      </c>
      <c r="I56" s="358"/>
      <c r="J56" s="359">
        <f t="shared" si="1"/>
        <v>0</v>
      </c>
      <c r="K56" s="402">
        <f t="shared" ref="K56" si="4">J56/G56*100</f>
        <v>0</v>
      </c>
      <c r="L56" s="346"/>
    </row>
    <row r="57" spans="5:14" ht="27" customHeight="1" x14ac:dyDescent="0.2">
      <c r="E57" s="372"/>
      <c r="F57" s="339" t="s">
        <v>208</v>
      </c>
      <c r="G57" s="343">
        <v>17778055977</v>
      </c>
      <c r="H57" s="363">
        <v>164298469</v>
      </c>
      <c r="I57" s="363">
        <f>H57</f>
        <v>164298469</v>
      </c>
      <c r="J57" s="359">
        <f t="shared" si="1"/>
        <v>164298469</v>
      </c>
      <c r="K57" s="342"/>
      <c r="L57" s="347"/>
    </row>
    <row r="58" spans="5:14" ht="26.25" customHeight="1" x14ac:dyDescent="0.2">
      <c r="E58" s="373" t="s">
        <v>209</v>
      </c>
      <c r="F58" s="352" t="s">
        <v>115</v>
      </c>
      <c r="G58" s="331">
        <v>11843815804</v>
      </c>
      <c r="H58" s="331">
        <v>254708400</v>
      </c>
      <c r="I58" s="331">
        <f>H58</f>
        <v>254708400</v>
      </c>
      <c r="J58" s="370">
        <f t="shared" si="1"/>
        <v>254708400</v>
      </c>
      <c r="K58" s="357">
        <f>J58/G58*100</f>
        <v>2.1505602942083715</v>
      </c>
      <c r="L58" s="346"/>
      <c r="M58" s="419"/>
    </row>
    <row r="59" spans="5:14" ht="10.5" customHeight="1" x14ac:dyDescent="0.2">
      <c r="E59" s="372"/>
      <c r="F59" s="336"/>
      <c r="G59" s="334"/>
      <c r="H59" s="334"/>
      <c r="I59" s="334"/>
      <c r="J59" s="334"/>
      <c r="K59" s="333"/>
      <c r="L59" s="346"/>
    </row>
    <row r="60" spans="5:14" ht="18.75" customHeight="1" x14ac:dyDescent="0.2">
      <c r="E60" s="390" t="str">
        <f>E10</f>
        <v>4.1.02</v>
      </c>
      <c r="F60" s="391" t="str">
        <f>F10</f>
        <v>HASIL RETRIBUSI DAERAH</v>
      </c>
      <c r="G60" s="375">
        <f>G61</f>
        <v>538484000</v>
      </c>
      <c r="H60" s="375">
        <v>0</v>
      </c>
      <c r="I60" s="375">
        <f t="shared" ref="I60:I65" si="5">H60</f>
        <v>0</v>
      </c>
      <c r="J60" s="375">
        <f t="shared" ref="J60:J65" si="6">H60</f>
        <v>0</v>
      </c>
      <c r="K60" s="388">
        <f>J60/G60*100</f>
        <v>0</v>
      </c>
      <c r="L60" s="389"/>
    </row>
    <row r="61" spans="5:14" s="313" customFormat="1" ht="18.75" customHeight="1" x14ac:dyDescent="0.2">
      <c r="E61" s="372" t="s">
        <v>210</v>
      </c>
      <c r="F61" s="371" t="s">
        <v>93</v>
      </c>
      <c r="G61" s="334">
        <f>G62+G63</f>
        <v>538484000</v>
      </c>
      <c r="H61" s="343">
        <v>0</v>
      </c>
      <c r="I61" s="343">
        <f t="shared" si="5"/>
        <v>0</v>
      </c>
      <c r="J61" s="343">
        <f t="shared" si="6"/>
        <v>0</v>
      </c>
      <c r="K61" s="342">
        <f>J61/G61*100</f>
        <v>0</v>
      </c>
      <c r="L61" s="348"/>
    </row>
    <row r="62" spans="5:14" ht="18.75" customHeight="1" x14ac:dyDescent="0.2">
      <c r="E62" s="372" t="s">
        <v>211</v>
      </c>
      <c r="F62" s="336" t="s">
        <v>212</v>
      </c>
      <c r="G62" s="343">
        <v>538484000</v>
      </c>
      <c r="H62" s="334">
        <v>0</v>
      </c>
      <c r="I62" s="334">
        <f t="shared" si="5"/>
        <v>0</v>
      </c>
      <c r="J62" s="332">
        <f t="shared" si="6"/>
        <v>0</v>
      </c>
      <c r="K62" s="333">
        <f>J62/G62*100</f>
        <v>0</v>
      </c>
      <c r="L62" s="346"/>
    </row>
    <row r="63" spans="5:14" ht="21" customHeight="1" x14ac:dyDescent="0.2">
      <c r="E63" s="372"/>
      <c r="F63" s="339" t="s">
        <v>213</v>
      </c>
      <c r="G63" s="334"/>
      <c r="H63" s="343">
        <v>0</v>
      </c>
      <c r="I63" s="343">
        <f t="shared" si="5"/>
        <v>0</v>
      </c>
      <c r="J63" s="332">
        <f t="shared" si="6"/>
        <v>0</v>
      </c>
      <c r="K63" s="333"/>
      <c r="L63" s="346"/>
    </row>
    <row r="64" spans="5:14" ht="21" customHeight="1" x14ac:dyDescent="0.2">
      <c r="E64" s="390" t="s">
        <v>214</v>
      </c>
      <c r="F64" s="391" t="str">
        <f>F11</f>
        <v>LAIN-LAIN PAD YANG SAH</v>
      </c>
      <c r="G64" s="375">
        <f>G65</f>
        <v>300000000</v>
      </c>
      <c r="H64" s="375">
        <f>H65</f>
        <v>50931687</v>
      </c>
      <c r="I64" s="375">
        <f>H64</f>
        <v>50931687</v>
      </c>
      <c r="J64" s="375">
        <f>H64</f>
        <v>50931687</v>
      </c>
      <c r="K64" s="388">
        <f>J64/G64*100</f>
        <v>16.977228999999998</v>
      </c>
      <c r="L64" s="389"/>
    </row>
    <row r="65" spans="5:14" ht="24" customHeight="1" x14ac:dyDescent="0.2">
      <c r="E65" s="372" t="s">
        <v>216</v>
      </c>
      <c r="F65" s="371" t="s">
        <v>217</v>
      </c>
      <c r="G65" s="334">
        <v>300000000</v>
      </c>
      <c r="H65" s="334">
        <f>H66+H67</f>
        <v>50931687</v>
      </c>
      <c r="I65" s="334">
        <f t="shared" si="5"/>
        <v>50931687</v>
      </c>
      <c r="J65" s="332">
        <f t="shared" si="6"/>
        <v>50931687</v>
      </c>
      <c r="K65" s="333">
        <f>J65/G65*100</f>
        <v>16.977228999999998</v>
      </c>
      <c r="L65" s="346"/>
      <c r="M65" s="405"/>
    </row>
    <row r="66" spans="5:14" ht="24" customHeight="1" x14ac:dyDescent="0.25">
      <c r="E66" s="372" t="s">
        <v>215</v>
      </c>
      <c r="F66" s="339" t="s">
        <v>218</v>
      </c>
      <c r="G66" s="334"/>
      <c r="H66" s="334">
        <v>37767649</v>
      </c>
      <c r="I66" s="334">
        <f>H66</f>
        <v>37767649</v>
      </c>
      <c r="J66" s="332">
        <f>I66</f>
        <v>37767649</v>
      </c>
      <c r="K66" s="333"/>
      <c r="L66" s="346"/>
      <c r="M66" s="423">
        <v>2700000</v>
      </c>
      <c r="N66" s="424" t="s">
        <v>279</v>
      </c>
    </row>
    <row r="67" spans="5:14" ht="24" customHeight="1" x14ac:dyDescent="0.25">
      <c r="E67" s="372"/>
      <c r="F67" s="339" t="s">
        <v>229</v>
      </c>
      <c r="G67" s="334"/>
      <c r="H67" s="334">
        <f>M69</f>
        <v>13164038</v>
      </c>
      <c r="I67" s="334">
        <f>H67</f>
        <v>13164038</v>
      </c>
      <c r="J67" s="332">
        <f>I67</f>
        <v>13164038</v>
      </c>
      <c r="K67" s="333"/>
      <c r="L67" s="346"/>
      <c r="M67" s="423">
        <v>10464038</v>
      </c>
      <c r="N67" s="424" t="s">
        <v>280</v>
      </c>
    </row>
    <row r="68" spans="5:14" ht="10.5" customHeight="1" thickBot="1" x14ac:dyDescent="0.3">
      <c r="E68" s="345"/>
      <c r="F68" s="335"/>
      <c r="G68" s="334"/>
      <c r="H68" s="334"/>
      <c r="I68" s="334"/>
      <c r="J68" s="334"/>
      <c r="K68" s="333"/>
      <c r="L68" s="346"/>
      <c r="M68" s="424"/>
      <c r="N68" s="424"/>
    </row>
    <row r="69" spans="5:14" ht="10.5" customHeight="1" x14ac:dyDescent="0.25">
      <c r="E69" s="353"/>
      <c r="F69" s="354"/>
      <c r="G69" s="355"/>
      <c r="H69" s="355"/>
      <c r="I69" s="355"/>
      <c r="J69" s="355"/>
      <c r="K69" s="356"/>
      <c r="L69" s="356"/>
      <c r="M69" s="423">
        <f>M66+M67</f>
        <v>13164038</v>
      </c>
      <c r="N69" s="424"/>
    </row>
    <row r="70" spans="5:14" ht="10.5" customHeight="1" x14ac:dyDescent="0.2">
      <c r="E70" s="364"/>
      <c r="F70" s="365"/>
      <c r="G70" s="366"/>
      <c r="H70" s="366"/>
      <c r="I70" s="366"/>
      <c r="J70" s="366"/>
      <c r="K70" s="367"/>
      <c r="L70" s="367"/>
    </row>
    <row r="71" spans="5:14" ht="19.5" customHeight="1" x14ac:dyDescent="0.2">
      <c r="J71" s="883" t="s">
        <v>278</v>
      </c>
      <c r="K71" s="868"/>
      <c r="L71" s="868"/>
    </row>
    <row r="72" spans="5:14" ht="12.75" customHeight="1" x14ac:dyDescent="0.2">
      <c r="E72" s="867" t="s">
        <v>120</v>
      </c>
      <c r="F72" s="867"/>
      <c r="G72" s="868" t="s">
        <v>165</v>
      </c>
      <c r="H72" s="868"/>
      <c r="I72" s="868"/>
      <c r="J72" s="884" t="s">
        <v>119</v>
      </c>
      <c r="K72" s="884"/>
      <c r="L72" s="884"/>
      <c r="M72" s="860"/>
      <c r="N72" s="860"/>
    </row>
    <row r="74" spans="5:14" ht="28.5" customHeight="1" x14ac:dyDescent="0.2"/>
    <row r="75" spans="5:14" x14ac:dyDescent="0.2">
      <c r="E75" s="838" t="str">
        <f>[1]DESEMBER!$E$73:$F$73</f>
        <v>ERNIATI,S.E,M.Si</v>
      </c>
      <c r="F75" s="838"/>
      <c r="G75" s="838" t="s">
        <v>166</v>
      </c>
      <c r="H75" s="838"/>
      <c r="I75" s="838"/>
      <c r="J75" s="838" t="s">
        <v>154</v>
      </c>
      <c r="K75" s="838"/>
      <c r="L75" s="838"/>
      <c r="M75" s="318"/>
      <c r="N75" s="316"/>
    </row>
    <row r="76" spans="5:14" x14ac:dyDescent="0.2">
      <c r="E76" s="833" t="s">
        <v>121</v>
      </c>
      <c r="F76" s="833"/>
      <c r="G76" s="832" t="s">
        <v>167</v>
      </c>
      <c r="H76" s="833"/>
      <c r="I76" s="833"/>
      <c r="J76" s="832" t="s">
        <v>155</v>
      </c>
      <c r="K76" s="833"/>
      <c r="L76" s="833"/>
      <c r="M76" s="863"/>
      <c r="N76" s="863"/>
    </row>
    <row r="77" spans="5:14" x14ac:dyDescent="0.2">
      <c r="F77" s="316"/>
      <c r="G77" s="314"/>
      <c r="H77" s="314"/>
      <c r="I77" s="314"/>
      <c r="J77" s="833"/>
      <c r="K77" s="833"/>
      <c r="L77" s="833"/>
      <c r="M77" s="863"/>
      <c r="N77" s="863"/>
    </row>
    <row r="78" spans="5:14" x14ac:dyDescent="0.2">
      <c r="F78" s="316"/>
      <c r="G78" s="314"/>
      <c r="H78" s="314"/>
      <c r="I78" s="314"/>
      <c r="J78" s="429"/>
      <c r="K78" s="429"/>
      <c r="L78" s="429"/>
      <c r="M78" s="432"/>
      <c r="N78" s="432"/>
    </row>
    <row r="79" spans="5:14" x14ac:dyDescent="0.2">
      <c r="F79" s="429"/>
      <c r="G79" s="833"/>
      <c r="H79" s="833"/>
      <c r="I79" s="833"/>
      <c r="J79" s="833"/>
      <c r="K79" s="833"/>
      <c r="L79" s="314"/>
      <c r="M79" s="833"/>
      <c r="N79" s="833"/>
    </row>
    <row r="80" spans="5:14" x14ac:dyDescent="0.2">
      <c r="F80" s="368" t="s">
        <v>122</v>
      </c>
      <c r="G80" s="369" t="s">
        <v>123</v>
      </c>
      <c r="H80" s="429"/>
      <c r="I80" s="429"/>
      <c r="J80" s="429"/>
      <c r="K80" s="429"/>
      <c r="L80" s="314"/>
      <c r="M80" s="429"/>
      <c r="N80" s="429"/>
    </row>
    <row r="81" spans="5:14" x14ac:dyDescent="0.2">
      <c r="G81" s="429"/>
      <c r="H81" s="429"/>
      <c r="I81" s="429"/>
      <c r="J81" s="429"/>
      <c r="K81" s="429"/>
      <c r="L81" s="314"/>
      <c r="M81" s="429"/>
      <c r="N81" s="429"/>
    </row>
    <row r="82" spans="5:14" x14ac:dyDescent="0.2">
      <c r="F82" s="338" t="s">
        <v>152</v>
      </c>
      <c r="G82" s="432" t="s">
        <v>124</v>
      </c>
      <c r="H82" s="429"/>
      <c r="I82" s="429"/>
      <c r="J82" s="429"/>
      <c r="K82" s="429"/>
      <c r="L82" s="314"/>
      <c r="M82" s="429"/>
      <c r="N82" s="429"/>
    </row>
    <row r="83" spans="5:14" x14ac:dyDescent="0.2">
      <c r="F83" s="338"/>
      <c r="G83" s="316"/>
      <c r="H83" s="429"/>
      <c r="I83" s="429"/>
      <c r="J83" s="429"/>
      <c r="K83" s="429"/>
      <c r="L83" s="314"/>
      <c r="M83" s="429"/>
      <c r="N83" s="429"/>
    </row>
    <row r="84" spans="5:14" x14ac:dyDescent="0.2">
      <c r="F84" s="338" t="s">
        <v>153</v>
      </c>
      <c r="G84" s="432" t="s">
        <v>124</v>
      </c>
      <c r="H84" s="429"/>
      <c r="I84" s="429"/>
      <c r="J84" s="429"/>
      <c r="K84" s="429"/>
      <c r="L84" s="314"/>
      <c r="M84" s="429"/>
      <c r="N84" s="429"/>
    </row>
    <row r="85" spans="5:14" x14ac:dyDescent="0.2">
      <c r="F85" s="314"/>
      <c r="G85" s="432"/>
      <c r="H85" s="429"/>
      <c r="I85" s="429"/>
      <c r="J85" s="429"/>
      <c r="K85" s="429"/>
      <c r="L85" s="314"/>
      <c r="M85" s="429"/>
      <c r="N85" s="429"/>
    </row>
    <row r="86" spans="5:14" x14ac:dyDescent="0.2">
      <c r="H86" s="429"/>
      <c r="I86" s="429"/>
      <c r="J86" s="429"/>
      <c r="K86" s="429"/>
      <c r="L86" s="314"/>
      <c r="M86" s="429"/>
      <c r="N86" s="429"/>
    </row>
    <row r="87" spans="5:14" x14ac:dyDescent="0.2">
      <c r="F87" s="314"/>
      <c r="G87" s="432"/>
    </row>
    <row r="88" spans="5:14" x14ac:dyDescent="0.2">
      <c r="I88" s="328" t="s">
        <v>145</v>
      </c>
    </row>
    <row r="91" spans="5:14" x14ac:dyDescent="0.2">
      <c r="E91" s="864"/>
      <c r="F91" s="864"/>
      <c r="G91" s="864"/>
      <c r="H91" s="864"/>
      <c r="I91" s="864"/>
      <c r="J91" s="864"/>
      <c r="K91" s="864"/>
      <c r="L91" s="864"/>
    </row>
    <row r="92" spans="5:14" x14ac:dyDescent="0.2">
      <c r="E92" s="864"/>
      <c r="F92" s="864"/>
      <c r="G92" s="864"/>
      <c r="H92" s="864"/>
      <c r="I92" s="864"/>
      <c r="J92" s="864"/>
      <c r="K92" s="864"/>
      <c r="L92" s="864"/>
    </row>
    <row r="93" spans="5:14" x14ac:dyDescent="0.2">
      <c r="E93" s="861"/>
      <c r="F93" s="861"/>
      <c r="G93" s="861"/>
      <c r="H93" s="861"/>
      <c r="I93" s="861"/>
      <c r="J93" s="861"/>
      <c r="K93" s="861"/>
      <c r="L93" s="861"/>
    </row>
    <row r="94" spans="5:14" x14ac:dyDescent="0.2">
      <c r="E94" s="425"/>
      <c r="F94" s="425"/>
      <c r="G94" s="425"/>
      <c r="H94" s="425"/>
      <c r="I94" s="425"/>
      <c r="J94" s="425"/>
      <c r="K94" s="425"/>
      <c r="L94" s="425"/>
      <c r="M94" s="425"/>
    </row>
    <row r="95" spans="5:14" x14ac:dyDescent="0.2">
      <c r="E95" s="433"/>
      <c r="F95" s="434"/>
      <c r="G95" s="435"/>
      <c r="H95" s="434"/>
      <c r="I95" s="434"/>
      <c r="J95" s="434"/>
      <c r="K95" s="434"/>
      <c r="L95" s="435"/>
      <c r="M95" s="425"/>
    </row>
    <row r="96" spans="5:14" ht="17.25" customHeight="1" x14ac:dyDescent="0.2">
      <c r="E96" s="436"/>
      <c r="F96" s="437"/>
      <c r="G96" s="438"/>
      <c r="H96" s="438"/>
      <c r="I96" s="438"/>
      <c r="J96" s="438"/>
      <c r="K96" s="439"/>
      <c r="L96" s="439"/>
      <c r="M96" s="425"/>
    </row>
    <row r="97" spans="5:13" ht="17.25" customHeight="1" x14ac:dyDescent="0.2">
      <c r="E97" s="440"/>
      <c r="F97" s="441"/>
      <c r="G97" s="442"/>
      <c r="H97" s="442"/>
      <c r="I97" s="442"/>
      <c r="J97" s="442"/>
      <c r="K97" s="443"/>
      <c r="L97" s="443"/>
      <c r="M97" s="425"/>
    </row>
    <row r="98" spans="5:13" ht="22.5" customHeight="1" x14ac:dyDescent="0.2">
      <c r="E98" s="440"/>
      <c r="F98" s="441"/>
      <c r="G98" s="442"/>
      <c r="H98" s="442"/>
      <c r="I98" s="442"/>
      <c r="J98" s="442"/>
      <c r="K98" s="443"/>
      <c r="L98" s="443"/>
      <c r="M98" s="425"/>
    </row>
    <row r="99" spans="5:13" ht="22.5" customHeight="1" x14ac:dyDescent="0.2">
      <c r="E99" s="440"/>
      <c r="F99" s="441"/>
      <c r="G99" s="442"/>
      <c r="H99" s="442"/>
      <c r="I99" s="442"/>
      <c r="J99" s="442"/>
      <c r="K99" s="443"/>
      <c r="L99" s="443"/>
      <c r="M99" s="425"/>
    </row>
    <row r="100" spans="5:13" ht="14.25" customHeight="1" x14ac:dyDescent="0.2">
      <c r="E100" s="444"/>
      <c r="F100" s="445"/>
      <c r="G100" s="446"/>
      <c r="H100" s="446"/>
      <c r="I100" s="446"/>
      <c r="J100" s="446"/>
      <c r="K100" s="447"/>
      <c r="L100" s="447"/>
      <c r="M100" s="425"/>
    </row>
    <row r="101" spans="5:13" ht="16.5" customHeight="1" x14ac:dyDescent="0.2">
      <c r="E101" s="444"/>
      <c r="F101" s="445"/>
      <c r="G101" s="446"/>
      <c r="H101" s="446"/>
      <c r="I101" s="446"/>
      <c r="J101" s="446"/>
      <c r="K101" s="447"/>
      <c r="L101" s="447"/>
      <c r="M101" s="425"/>
    </row>
    <row r="102" spans="5:13" ht="16.5" customHeight="1" x14ac:dyDescent="0.2">
      <c r="E102" s="444"/>
      <c r="F102" s="448"/>
      <c r="G102" s="449"/>
      <c r="H102" s="449"/>
      <c r="I102" s="449"/>
      <c r="J102" s="449"/>
      <c r="K102" s="450"/>
      <c r="L102" s="450"/>
      <c r="M102" s="425"/>
    </row>
    <row r="103" spans="5:13" ht="23.25" customHeight="1" x14ac:dyDescent="0.2">
      <c r="E103" s="444"/>
      <c r="F103" s="451"/>
      <c r="G103" s="449"/>
      <c r="H103" s="449"/>
      <c r="I103" s="449"/>
      <c r="J103" s="449"/>
      <c r="K103" s="450"/>
      <c r="L103" s="450"/>
      <c r="M103" s="425"/>
    </row>
    <row r="104" spans="5:13" ht="19.5" customHeight="1" x14ac:dyDescent="0.2">
      <c r="E104" s="444"/>
      <c r="F104" s="448"/>
      <c r="G104" s="449"/>
      <c r="H104" s="449"/>
      <c r="I104" s="449"/>
      <c r="J104" s="449"/>
      <c r="K104" s="450"/>
      <c r="L104" s="450"/>
      <c r="M104" s="425"/>
    </row>
    <row r="105" spans="5:13" ht="18.75" customHeight="1" x14ac:dyDescent="0.2">
      <c r="E105" s="444"/>
      <c r="F105" s="448"/>
      <c r="G105" s="449"/>
      <c r="H105" s="449"/>
      <c r="I105" s="449"/>
      <c r="J105" s="449"/>
      <c r="K105" s="450"/>
      <c r="L105" s="450"/>
      <c r="M105" s="425"/>
    </row>
    <row r="106" spans="5:13" ht="19.5" customHeight="1" x14ac:dyDescent="0.2">
      <c r="E106" s="444"/>
      <c r="F106" s="448"/>
      <c r="G106" s="449"/>
      <c r="H106" s="449"/>
      <c r="I106" s="449"/>
      <c r="J106" s="449"/>
      <c r="K106" s="450"/>
      <c r="L106" s="450"/>
      <c r="M106" s="425"/>
    </row>
    <row r="107" spans="5:13" ht="19.5" customHeight="1" x14ac:dyDescent="0.2">
      <c r="E107" s="444"/>
      <c r="F107" s="448"/>
      <c r="G107" s="449"/>
      <c r="H107" s="449"/>
      <c r="I107" s="449"/>
      <c r="J107" s="449"/>
      <c r="K107" s="450"/>
      <c r="L107" s="450"/>
      <c r="M107" s="425"/>
    </row>
    <row r="108" spans="5:13" ht="19.5" customHeight="1" x14ac:dyDescent="0.2">
      <c r="E108" s="444"/>
      <c r="F108" s="452"/>
      <c r="G108" s="449"/>
      <c r="H108" s="449"/>
      <c r="I108" s="449"/>
      <c r="J108" s="449"/>
      <c r="K108" s="450"/>
      <c r="L108" s="450"/>
      <c r="M108" s="425"/>
    </row>
    <row r="109" spans="5:13" ht="19.5" customHeight="1" x14ac:dyDescent="0.2">
      <c r="E109" s="444"/>
      <c r="F109" s="448"/>
      <c r="G109" s="449"/>
      <c r="H109" s="449"/>
      <c r="I109" s="449"/>
      <c r="J109" s="449"/>
      <c r="K109" s="450"/>
      <c r="L109" s="450"/>
      <c r="M109" s="425"/>
    </row>
    <row r="110" spans="5:13" ht="19.5" customHeight="1" x14ac:dyDescent="0.2">
      <c r="E110" s="444"/>
      <c r="F110" s="452"/>
      <c r="G110" s="449"/>
      <c r="H110" s="449"/>
      <c r="I110" s="449"/>
      <c r="J110" s="449"/>
      <c r="K110" s="450"/>
      <c r="L110" s="450"/>
      <c r="M110" s="425"/>
    </row>
    <row r="111" spans="5:13" ht="19.5" customHeight="1" x14ac:dyDescent="0.2">
      <c r="E111" s="444"/>
      <c r="F111" s="448"/>
      <c r="G111" s="449"/>
      <c r="H111" s="449"/>
      <c r="I111" s="449"/>
      <c r="J111" s="449"/>
      <c r="K111" s="450"/>
      <c r="L111" s="450"/>
      <c r="M111" s="425"/>
    </row>
    <row r="112" spans="5:13" ht="19.5" customHeight="1" x14ac:dyDescent="0.2">
      <c r="E112" s="444"/>
      <c r="F112" s="448"/>
      <c r="G112" s="449"/>
      <c r="H112" s="449"/>
      <c r="I112" s="449"/>
      <c r="J112" s="449"/>
      <c r="K112" s="450"/>
      <c r="L112" s="450"/>
      <c r="M112" s="425"/>
    </row>
    <row r="113" spans="5:13" ht="19.5" customHeight="1" x14ac:dyDescent="0.2">
      <c r="E113" s="444"/>
      <c r="F113" s="453"/>
      <c r="G113" s="449"/>
      <c r="H113" s="449"/>
      <c r="I113" s="449"/>
      <c r="J113" s="449"/>
      <c r="K113" s="450"/>
      <c r="L113" s="450"/>
      <c r="M113" s="425"/>
    </row>
    <row r="114" spans="5:13" ht="16.5" customHeight="1" x14ac:dyDescent="0.2">
      <c r="E114" s="444"/>
      <c r="F114" s="453"/>
      <c r="G114" s="449"/>
      <c r="H114" s="449"/>
      <c r="I114" s="449"/>
      <c r="J114" s="449"/>
      <c r="K114" s="450"/>
      <c r="L114" s="450"/>
      <c r="M114" s="425"/>
    </row>
    <row r="115" spans="5:13" ht="15" customHeight="1" x14ac:dyDescent="0.2">
      <c r="E115" s="444"/>
      <c r="F115" s="448"/>
      <c r="G115" s="449"/>
      <c r="H115" s="449"/>
      <c r="I115" s="449"/>
      <c r="J115" s="449"/>
      <c r="K115" s="450"/>
      <c r="L115" s="450"/>
      <c r="M115" s="425"/>
    </row>
    <row r="116" spans="5:13" ht="19.5" customHeight="1" x14ac:dyDescent="0.2">
      <c r="E116" s="444"/>
      <c r="F116" s="448"/>
      <c r="G116" s="449"/>
      <c r="H116" s="449"/>
      <c r="I116" s="449"/>
      <c r="J116" s="449"/>
      <c r="K116" s="450"/>
      <c r="L116" s="450"/>
      <c r="M116" s="425"/>
    </row>
    <row r="117" spans="5:13" ht="19.5" customHeight="1" x14ac:dyDescent="0.2">
      <c r="E117" s="444"/>
      <c r="F117" s="448"/>
      <c r="G117" s="449"/>
      <c r="H117" s="449"/>
      <c r="I117" s="449"/>
      <c r="J117" s="449"/>
      <c r="K117" s="450"/>
      <c r="L117" s="450"/>
      <c r="M117" s="425"/>
    </row>
    <row r="118" spans="5:13" ht="19.5" customHeight="1" x14ac:dyDescent="0.2">
      <c r="E118" s="444"/>
      <c r="F118" s="448"/>
      <c r="G118" s="449"/>
      <c r="H118" s="449"/>
      <c r="I118" s="449"/>
      <c r="J118" s="449"/>
      <c r="K118" s="450"/>
      <c r="L118" s="450"/>
      <c r="M118" s="425"/>
    </row>
    <row r="119" spans="5:13" ht="19.5" customHeight="1" x14ac:dyDescent="0.2">
      <c r="E119" s="444"/>
      <c r="F119" s="448"/>
      <c r="G119" s="449"/>
      <c r="H119" s="449"/>
      <c r="I119" s="449"/>
      <c r="J119" s="449"/>
      <c r="K119" s="450"/>
      <c r="L119" s="450"/>
      <c r="M119" s="425"/>
    </row>
    <row r="120" spans="5:13" ht="26.25" customHeight="1" x14ac:dyDescent="0.2">
      <c r="E120" s="444"/>
      <c r="F120" s="451"/>
      <c r="G120" s="449"/>
      <c r="H120" s="449"/>
      <c r="I120" s="449"/>
      <c r="J120" s="449"/>
      <c r="K120" s="450"/>
      <c r="L120" s="450"/>
      <c r="M120" s="425"/>
    </row>
    <row r="121" spans="5:13" ht="26.25" customHeight="1" x14ac:dyDescent="0.2">
      <c r="E121" s="444"/>
      <c r="F121" s="451"/>
      <c r="G121" s="449"/>
      <c r="H121" s="449"/>
      <c r="I121" s="449"/>
      <c r="J121" s="449"/>
      <c r="K121" s="450"/>
      <c r="L121" s="450"/>
      <c r="M121" s="425"/>
    </row>
    <row r="122" spans="5:13" ht="27" customHeight="1" x14ac:dyDescent="0.2">
      <c r="E122" s="444"/>
      <c r="F122" s="445"/>
      <c r="G122" s="446"/>
      <c r="H122" s="446"/>
      <c r="I122" s="446"/>
      <c r="J122" s="446"/>
      <c r="K122" s="447"/>
      <c r="L122" s="447"/>
      <c r="M122" s="425"/>
    </row>
    <row r="123" spans="5:13" ht="19.5" customHeight="1" x14ac:dyDescent="0.2">
      <c r="E123" s="454"/>
      <c r="F123" s="455"/>
      <c r="G123" s="456"/>
      <c r="H123" s="456"/>
      <c r="I123" s="456"/>
      <c r="J123" s="456"/>
      <c r="K123" s="457"/>
      <c r="L123" s="457"/>
      <c r="M123" s="425"/>
    </row>
    <row r="124" spans="5:13" ht="19.5" customHeight="1" x14ac:dyDescent="0.2">
      <c r="E124" s="444"/>
      <c r="F124" s="453"/>
      <c r="G124" s="449"/>
      <c r="H124" s="449"/>
      <c r="I124" s="449"/>
      <c r="J124" s="449"/>
      <c r="K124" s="450"/>
      <c r="L124" s="450"/>
      <c r="M124" s="425"/>
    </row>
    <row r="125" spans="5:13" ht="19.5" customHeight="1" x14ac:dyDescent="0.2">
      <c r="E125" s="444"/>
      <c r="F125" s="453"/>
      <c r="G125" s="449"/>
      <c r="H125" s="449"/>
      <c r="I125" s="449"/>
      <c r="J125" s="449"/>
      <c r="K125" s="450"/>
      <c r="L125" s="450"/>
      <c r="M125" s="425"/>
    </row>
    <row r="126" spans="5:13" ht="19.5" customHeight="1" x14ac:dyDescent="0.2">
      <c r="E126" s="444"/>
      <c r="F126" s="453"/>
      <c r="G126" s="449"/>
      <c r="H126" s="449"/>
      <c r="I126" s="449"/>
      <c r="J126" s="449"/>
      <c r="K126" s="450"/>
      <c r="L126" s="450"/>
      <c r="M126" s="425"/>
    </row>
    <row r="127" spans="5:13" ht="19.5" customHeight="1" x14ac:dyDescent="0.2">
      <c r="E127" s="444"/>
      <c r="F127" s="453"/>
      <c r="G127" s="449"/>
      <c r="H127" s="449"/>
      <c r="I127" s="449"/>
      <c r="J127" s="449"/>
      <c r="K127" s="450"/>
      <c r="L127" s="450"/>
      <c r="M127" s="425"/>
    </row>
    <row r="128" spans="5:13" ht="19.5" customHeight="1" x14ac:dyDescent="0.2">
      <c r="E128" s="444"/>
      <c r="F128" s="453"/>
      <c r="G128" s="449"/>
      <c r="H128" s="449"/>
      <c r="I128" s="449"/>
      <c r="J128" s="449"/>
      <c r="K128" s="450"/>
      <c r="L128" s="450"/>
      <c r="M128" s="425"/>
    </row>
    <row r="129" spans="5:13" ht="19.5" customHeight="1" x14ac:dyDescent="0.2">
      <c r="E129" s="444"/>
      <c r="F129" s="453"/>
      <c r="G129" s="449"/>
      <c r="H129" s="449"/>
      <c r="I129" s="449"/>
      <c r="J129" s="449"/>
      <c r="K129" s="450"/>
      <c r="L129" s="450"/>
      <c r="M129" s="425"/>
    </row>
    <row r="130" spans="5:13" ht="19.5" customHeight="1" x14ac:dyDescent="0.2">
      <c r="E130" s="454"/>
      <c r="F130" s="455"/>
      <c r="G130" s="456"/>
      <c r="H130" s="456"/>
      <c r="I130" s="456"/>
      <c r="J130" s="456"/>
      <c r="K130" s="457"/>
      <c r="L130" s="457"/>
      <c r="M130" s="425"/>
    </row>
    <row r="131" spans="5:13" ht="19.5" customHeight="1" x14ac:dyDescent="0.2">
      <c r="E131" s="444"/>
      <c r="F131" s="453"/>
      <c r="G131" s="449"/>
      <c r="H131" s="458"/>
      <c r="I131" s="458"/>
      <c r="J131" s="458"/>
      <c r="K131" s="450"/>
      <c r="L131" s="450"/>
      <c r="M131" s="425"/>
    </row>
    <row r="132" spans="5:13" ht="19.5" customHeight="1" x14ac:dyDescent="0.2">
      <c r="E132" s="444"/>
      <c r="F132" s="445"/>
      <c r="G132" s="446"/>
      <c r="H132" s="446"/>
      <c r="I132" s="446"/>
      <c r="J132" s="446"/>
      <c r="K132" s="447"/>
      <c r="L132" s="447"/>
      <c r="M132" s="425"/>
    </row>
    <row r="133" spans="5:13" ht="19.5" customHeight="1" x14ac:dyDescent="0.2">
      <c r="E133" s="444"/>
      <c r="F133" s="452"/>
      <c r="G133" s="449"/>
      <c r="H133" s="459"/>
      <c r="I133" s="459"/>
      <c r="J133" s="459"/>
      <c r="K133" s="450"/>
      <c r="L133" s="450"/>
      <c r="M133" s="425"/>
    </row>
    <row r="134" spans="5:13" ht="19.5" customHeight="1" x14ac:dyDescent="0.2">
      <c r="E134" s="444"/>
      <c r="F134" s="452"/>
      <c r="G134" s="449"/>
      <c r="H134" s="460"/>
      <c r="I134" s="460"/>
      <c r="J134" s="460"/>
      <c r="K134" s="450"/>
      <c r="L134" s="450"/>
      <c r="M134" s="425"/>
    </row>
    <row r="135" spans="5:13" ht="18.75" customHeight="1" x14ac:dyDescent="0.2">
      <c r="E135" s="444"/>
      <c r="F135" s="452"/>
      <c r="G135" s="449"/>
      <c r="H135" s="449"/>
      <c r="I135" s="449"/>
      <c r="J135" s="449"/>
      <c r="K135" s="450"/>
      <c r="L135" s="450"/>
      <c r="M135" s="425"/>
    </row>
    <row r="136" spans="5:13" x14ac:dyDescent="0.2">
      <c r="E136" s="425"/>
      <c r="F136" s="425"/>
      <c r="G136" s="461"/>
      <c r="H136" s="425"/>
      <c r="I136" s="425"/>
      <c r="J136" s="425"/>
      <c r="K136" s="425"/>
      <c r="L136" s="425"/>
      <c r="M136" s="425"/>
    </row>
    <row r="137" spans="5:13" ht="12.75" customHeight="1" x14ac:dyDescent="0.2">
      <c r="E137" s="425"/>
      <c r="F137" s="425"/>
      <c r="G137" s="425"/>
      <c r="H137" s="425"/>
      <c r="I137" s="425"/>
      <c r="J137" s="857"/>
      <c r="K137" s="857"/>
      <c r="L137" s="857"/>
      <c r="M137" s="425"/>
    </row>
    <row r="138" spans="5:13" ht="12.75" customHeight="1" x14ac:dyDescent="0.2">
      <c r="E138" s="425"/>
      <c r="F138" s="462"/>
      <c r="G138" s="857"/>
      <c r="H138" s="857"/>
      <c r="I138" s="857"/>
      <c r="J138" s="858"/>
      <c r="K138" s="858"/>
      <c r="L138" s="858"/>
      <c r="M138" s="425"/>
    </row>
    <row r="139" spans="5:13" x14ac:dyDescent="0.2">
      <c r="E139" s="425"/>
      <c r="F139" s="425"/>
      <c r="G139" s="425"/>
      <c r="H139" s="425"/>
      <c r="I139" s="425"/>
      <c r="J139" s="425"/>
      <c r="K139" s="425"/>
      <c r="L139" s="425"/>
      <c r="M139" s="425"/>
    </row>
    <row r="140" spans="5:13" x14ac:dyDescent="0.2">
      <c r="E140" s="425"/>
      <c r="F140" s="425"/>
      <c r="G140" s="425"/>
      <c r="H140" s="425"/>
      <c r="I140" s="425"/>
      <c r="J140" s="425"/>
      <c r="K140" s="425"/>
      <c r="L140" s="425"/>
      <c r="M140" s="425"/>
    </row>
    <row r="141" spans="5:13" x14ac:dyDescent="0.2">
      <c r="E141" s="425"/>
      <c r="F141" s="425"/>
      <c r="G141" s="425"/>
      <c r="H141" s="425"/>
      <c r="I141" s="425"/>
      <c r="J141" s="425"/>
      <c r="K141" s="425"/>
      <c r="L141" s="425"/>
      <c r="M141" s="425"/>
    </row>
    <row r="142" spans="5:13" x14ac:dyDescent="0.2">
      <c r="E142" s="425"/>
      <c r="F142" s="464"/>
      <c r="G142" s="463"/>
      <c r="H142" s="463"/>
      <c r="I142" s="464"/>
      <c r="J142" s="859"/>
      <c r="K142" s="859"/>
      <c r="L142" s="859"/>
      <c r="M142" s="425"/>
    </row>
    <row r="143" spans="5:13" x14ac:dyDescent="0.2">
      <c r="E143" s="425"/>
      <c r="F143" s="465"/>
      <c r="G143" s="461"/>
      <c r="H143" s="461"/>
      <c r="I143" s="461"/>
      <c r="J143" s="856"/>
      <c r="K143" s="856"/>
      <c r="L143" s="856"/>
      <c r="M143" s="425"/>
    </row>
    <row r="144" spans="5:13" x14ac:dyDescent="0.2">
      <c r="E144" s="425"/>
      <c r="F144" s="464"/>
      <c r="G144" s="461"/>
      <c r="H144" s="461"/>
      <c r="I144" s="461"/>
      <c r="J144" s="856"/>
      <c r="K144" s="856"/>
      <c r="L144" s="856"/>
      <c r="M144" s="425"/>
    </row>
    <row r="145" spans="5:13" x14ac:dyDescent="0.2">
      <c r="E145" s="425"/>
      <c r="F145" s="465"/>
      <c r="G145" s="856"/>
      <c r="H145" s="856"/>
      <c r="I145" s="856"/>
      <c r="J145" s="856"/>
      <c r="K145" s="856"/>
      <c r="L145" s="461"/>
      <c r="M145" s="425"/>
    </row>
    <row r="146" spans="5:13" x14ac:dyDescent="0.2">
      <c r="E146" s="425"/>
      <c r="F146" s="425"/>
      <c r="G146" s="856"/>
      <c r="H146" s="856"/>
      <c r="I146" s="856"/>
      <c r="J146" s="856"/>
      <c r="K146" s="856"/>
      <c r="L146" s="461"/>
      <c r="M146" s="425"/>
    </row>
    <row r="147" spans="5:13" x14ac:dyDescent="0.2">
      <c r="E147" s="425"/>
      <c r="F147" s="466"/>
      <c r="G147" s="464"/>
      <c r="H147" s="465"/>
      <c r="I147" s="465"/>
      <c r="J147" s="465"/>
      <c r="K147" s="465"/>
      <c r="L147" s="461"/>
      <c r="M147" s="425"/>
    </row>
    <row r="148" spans="5:13" x14ac:dyDescent="0.2">
      <c r="E148" s="425"/>
      <c r="F148" s="425"/>
      <c r="G148" s="465"/>
      <c r="H148" s="465"/>
      <c r="I148" s="465"/>
      <c r="J148" s="465"/>
      <c r="K148" s="465"/>
      <c r="L148" s="461"/>
      <c r="M148" s="425"/>
    </row>
    <row r="149" spans="5:13" x14ac:dyDescent="0.2">
      <c r="E149" s="425"/>
      <c r="F149" s="461"/>
      <c r="G149" s="467"/>
      <c r="H149" s="465"/>
      <c r="I149" s="465"/>
      <c r="J149" s="465"/>
      <c r="K149" s="465"/>
      <c r="L149" s="461"/>
      <c r="M149" s="425"/>
    </row>
    <row r="150" spans="5:13" x14ac:dyDescent="0.2">
      <c r="E150" s="425"/>
      <c r="F150" s="425"/>
      <c r="G150" s="464"/>
      <c r="H150" s="465"/>
      <c r="I150" s="465"/>
      <c r="J150" s="465"/>
      <c r="K150" s="465"/>
      <c r="L150" s="461"/>
      <c r="M150" s="425"/>
    </row>
    <row r="151" spans="5:13" x14ac:dyDescent="0.2">
      <c r="E151" s="425"/>
      <c r="F151" s="461"/>
      <c r="G151" s="467"/>
      <c r="H151" s="465"/>
      <c r="I151" s="465"/>
      <c r="J151" s="465"/>
      <c r="K151" s="465"/>
      <c r="L151" s="461"/>
      <c r="M151" s="425"/>
    </row>
    <row r="152" spans="5:13" x14ac:dyDescent="0.2">
      <c r="E152" s="425"/>
      <c r="F152" s="461"/>
      <c r="G152" s="467"/>
      <c r="H152" s="465"/>
      <c r="I152" s="465"/>
      <c r="J152" s="465"/>
      <c r="K152" s="465"/>
      <c r="L152" s="461"/>
      <c r="M152" s="425"/>
    </row>
    <row r="153" spans="5:13" x14ac:dyDescent="0.2">
      <c r="E153" s="425"/>
      <c r="F153" s="425"/>
      <c r="G153" s="425"/>
      <c r="H153" s="465"/>
      <c r="I153" s="465"/>
      <c r="J153" s="465"/>
      <c r="K153" s="465"/>
      <c r="L153" s="461"/>
      <c r="M153" s="425"/>
    </row>
    <row r="154" spans="5:13" x14ac:dyDescent="0.2">
      <c r="E154" s="425"/>
      <c r="F154" s="461"/>
      <c r="G154" s="467"/>
      <c r="H154" s="425"/>
      <c r="I154" s="425"/>
      <c r="J154" s="425"/>
      <c r="K154" s="425"/>
      <c r="L154" s="425"/>
      <c r="M154" s="425"/>
    </row>
    <row r="155" spans="5:13" x14ac:dyDescent="0.2">
      <c r="E155" s="425"/>
      <c r="F155" s="425"/>
      <c r="G155" s="425"/>
      <c r="H155" s="425"/>
      <c r="I155" s="425"/>
      <c r="J155" s="425"/>
      <c r="K155" s="425"/>
      <c r="L155" s="425"/>
      <c r="M155" s="425"/>
    </row>
    <row r="156" spans="5:13" x14ac:dyDescent="0.2">
      <c r="E156" s="425"/>
      <c r="F156" s="425"/>
      <c r="G156" s="425"/>
      <c r="H156" s="425"/>
      <c r="I156" s="425"/>
      <c r="J156" s="425"/>
      <c r="K156" s="425"/>
      <c r="L156" s="425"/>
      <c r="M156" s="425"/>
    </row>
    <row r="157" spans="5:13" x14ac:dyDescent="0.2">
      <c r="E157" s="425"/>
      <c r="F157" s="425"/>
      <c r="G157" s="425"/>
      <c r="H157" s="425"/>
      <c r="I157" s="425"/>
      <c r="J157" s="425"/>
      <c r="K157" s="425"/>
      <c r="L157" s="425"/>
      <c r="M157" s="425"/>
    </row>
    <row r="158" spans="5:13" x14ac:dyDescent="0.2">
      <c r="E158" s="425"/>
      <c r="F158" s="425"/>
      <c r="G158" s="425"/>
      <c r="H158" s="425"/>
      <c r="I158" s="425"/>
      <c r="J158" s="425"/>
      <c r="K158" s="425"/>
      <c r="L158" s="425"/>
      <c r="M158" s="425"/>
    </row>
    <row r="159" spans="5:13" x14ac:dyDescent="0.2">
      <c r="E159" s="425"/>
      <c r="F159" s="425"/>
      <c r="G159" s="425"/>
      <c r="H159" s="425"/>
      <c r="I159" s="425"/>
      <c r="J159" s="425"/>
      <c r="K159" s="425"/>
      <c r="L159" s="425"/>
      <c r="M159" s="425"/>
    </row>
    <row r="160" spans="5:13" x14ac:dyDescent="0.2">
      <c r="E160" s="425"/>
      <c r="F160" s="425"/>
      <c r="G160" s="425"/>
      <c r="H160" s="425"/>
      <c r="I160" s="425"/>
      <c r="J160" s="425"/>
      <c r="K160" s="425"/>
      <c r="L160" s="425"/>
      <c r="M160" s="425"/>
    </row>
    <row r="161" spans="5:13" x14ac:dyDescent="0.2">
      <c r="E161" s="425"/>
      <c r="F161" s="425"/>
      <c r="G161" s="425"/>
      <c r="H161" s="425"/>
      <c r="I161" s="425"/>
      <c r="J161" s="425"/>
      <c r="K161" s="425"/>
      <c r="L161" s="425"/>
      <c r="M161" s="425"/>
    </row>
    <row r="162" spans="5:13" x14ac:dyDescent="0.2">
      <c r="E162" s="425"/>
      <c r="F162" s="425"/>
      <c r="G162" s="425"/>
      <c r="H162" s="425"/>
      <c r="I162" s="425"/>
      <c r="J162" s="425"/>
      <c r="K162" s="425"/>
      <c r="L162" s="425"/>
      <c r="M162" s="425"/>
    </row>
    <row r="163" spans="5:13" ht="21" customHeight="1" x14ac:dyDescent="0.2">
      <c r="E163" s="425"/>
      <c r="F163" s="425"/>
      <c r="G163" s="425"/>
      <c r="H163" s="425"/>
      <c r="I163" s="425"/>
      <c r="J163" s="425"/>
      <c r="K163" s="425"/>
      <c r="L163" s="425"/>
      <c r="M163" s="425"/>
    </row>
    <row r="164" spans="5:13" ht="21" customHeight="1" x14ac:dyDescent="0.2">
      <c r="E164" s="425"/>
      <c r="F164" s="425"/>
      <c r="G164" s="425"/>
      <c r="H164" s="425"/>
      <c r="I164" s="425"/>
      <c r="J164" s="425"/>
      <c r="K164" s="425"/>
      <c r="L164" s="425"/>
      <c r="M164" s="425"/>
    </row>
    <row r="165" spans="5:13" ht="21" customHeight="1" x14ac:dyDescent="0.2">
      <c r="E165" s="425"/>
      <c r="F165" s="425"/>
      <c r="G165" s="425"/>
      <c r="H165" s="425"/>
      <c r="I165" s="425"/>
      <c r="J165" s="425"/>
      <c r="K165" s="425"/>
      <c r="L165" s="425"/>
      <c r="M165" s="425"/>
    </row>
    <row r="166" spans="5:13" ht="21" customHeight="1" x14ac:dyDescent="0.2">
      <c r="E166" s="425"/>
      <c r="F166" s="425"/>
      <c r="G166" s="425"/>
      <c r="H166" s="425"/>
      <c r="I166" s="425"/>
      <c r="J166" s="425"/>
      <c r="K166" s="425"/>
      <c r="L166" s="425"/>
      <c r="M166" s="425"/>
    </row>
    <row r="167" spans="5:13" x14ac:dyDescent="0.2">
      <c r="E167" s="425"/>
      <c r="F167" s="425"/>
      <c r="G167" s="425"/>
      <c r="H167" s="425"/>
      <c r="I167" s="425"/>
      <c r="J167" s="425"/>
      <c r="K167" s="425"/>
      <c r="L167" s="425"/>
      <c r="M167" s="425"/>
    </row>
    <row r="168" spans="5:13" ht="20.25" customHeight="1" x14ac:dyDescent="0.2">
      <c r="E168" s="425"/>
      <c r="F168" s="425"/>
      <c r="G168" s="425"/>
      <c r="H168" s="425"/>
      <c r="I168" s="425"/>
      <c r="J168" s="425"/>
      <c r="K168" s="425"/>
      <c r="L168" s="425"/>
      <c r="M168" s="425"/>
    </row>
    <row r="169" spans="5:13" ht="20.25" customHeight="1" x14ac:dyDescent="0.2">
      <c r="E169" s="425"/>
      <c r="F169" s="425"/>
      <c r="G169" s="425"/>
      <c r="H169" s="425"/>
      <c r="I169" s="425"/>
      <c r="J169" s="425"/>
      <c r="K169" s="425"/>
      <c r="L169" s="425"/>
      <c r="M169" s="425"/>
    </row>
    <row r="170" spans="5:13" ht="24" customHeight="1" x14ac:dyDescent="0.2">
      <c r="E170" s="425"/>
      <c r="F170" s="425"/>
      <c r="G170" s="425"/>
      <c r="H170" s="425"/>
      <c r="I170" s="425"/>
      <c r="J170" s="425"/>
      <c r="K170" s="425"/>
      <c r="L170" s="425"/>
      <c r="M170" s="425"/>
    </row>
    <row r="171" spans="5:13" ht="20.25" customHeight="1" x14ac:dyDescent="0.2">
      <c r="E171" s="425"/>
      <c r="F171" s="425"/>
      <c r="G171" s="425"/>
      <c r="H171" s="425"/>
      <c r="I171" s="425"/>
      <c r="J171" s="425"/>
      <c r="K171" s="425"/>
      <c r="L171" s="425"/>
      <c r="M171" s="425"/>
    </row>
    <row r="172" spans="5:13" ht="20.25" customHeight="1" x14ac:dyDescent="0.2">
      <c r="E172" s="425"/>
      <c r="F172" s="425"/>
      <c r="G172" s="425"/>
      <c r="H172" s="425"/>
      <c r="I172" s="425"/>
      <c r="J172" s="425"/>
      <c r="K172" s="425"/>
      <c r="L172" s="425"/>
      <c r="M172" s="425"/>
    </row>
    <row r="173" spans="5:13" ht="20.25" customHeight="1" x14ac:dyDescent="0.2">
      <c r="E173" s="425"/>
      <c r="F173" s="425"/>
      <c r="G173" s="425"/>
      <c r="H173" s="425"/>
      <c r="I173" s="425"/>
      <c r="J173" s="425"/>
      <c r="K173" s="425"/>
      <c r="L173" s="425"/>
      <c r="M173" s="425"/>
    </row>
    <row r="174" spans="5:13" ht="20.25" customHeight="1" x14ac:dyDescent="0.2">
      <c r="E174" s="425"/>
      <c r="F174" s="425"/>
      <c r="G174" s="425"/>
      <c r="H174" s="425"/>
      <c r="I174" s="425"/>
      <c r="J174" s="425"/>
      <c r="K174" s="425"/>
      <c r="L174" s="425"/>
      <c r="M174" s="425"/>
    </row>
    <row r="175" spans="5:13" ht="20.25" customHeight="1" x14ac:dyDescent="0.2">
      <c r="E175" s="425"/>
      <c r="F175" s="425"/>
      <c r="G175" s="425"/>
      <c r="H175" s="425"/>
      <c r="I175" s="425"/>
      <c r="J175" s="425"/>
      <c r="K175" s="425"/>
      <c r="L175" s="425"/>
      <c r="M175" s="425"/>
    </row>
    <row r="176" spans="5:13" ht="20.25" customHeight="1" x14ac:dyDescent="0.2">
      <c r="E176" s="425"/>
      <c r="F176" s="425"/>
      <c r="G176" s="425"/>
      <c r="H176" s="425"/>
      <c r="I176" s="425"/>
      <c r="J176" s="425"/>
      <c r="K176" s="425"/>
      <c r="L176" s="425"/>
      <c r="M176" s="425"/>
    </row>
    <row r="177" spans="5:13" ht="20.25" customHeight="1" x14ac:dyDescent="0.2">
      <c r="E177" s="425"/>
      <c r="F177" s="425"/>
      <c r="G177" s="425"/>
      <c r="H177" s="425"/>
      <c r="I177" s="425"/>
      <c r="J177" s="425"/>
      <c r="K177" s="425"/>
      <c r="L177" s="425"/>
      <c r="M177" s="425"/>
    </row>
    <row r="178" spans="5:13" ht="20.25" customHeight="1" x14ac:dyDescent="0.2">
      <c r="E178" s="425"/>
      <c r="F178" s="425"/>
      <c r="G178" s="425"/>
      <c r="H178" s="425"/>
      <c r="I178" s="425"/>
      <c r="J178" s="425"/>
      <c r="K178" s="425"/>
      <c r="L178" s="425"/>
      <c r="M178" s="425"/>
    </row>
    <row r="179" spans="5:13" ht="20.25" customHeight="1" x14ac:dyDescent="0.2">
      <c r="E179" s="425"/>
      <c r="F179" s="425"/>
      <c r="G179" s="425"/>
      <c r="H179" s="425"/>
      <c r="I179" s="425"/>
      <c r="J179" s="425"/>
      <c r="K179" s="425"/>
      <c r="L179" s="425"/>
      <c r="M179" s="425"/>
    </row>
    <row r="180" spans="5:13" ht="20.25" customHeight="1" x14ac:dyDescent="0.2">
      <c r="E180" s="425"/>
      <c r="F180" s="425"/>
      <c r="G180" s="425"/>
      <c r="H180" s="425"/>
      <c r="I180" s="425"/>
      <c r="J180" s="425"/>
      <c r="K180" s="425"/>
      <c r="L180" s="425"/>
      <c r="M180" s="425"/>
    </row>
    <row r="181" spans="5:13" ht="20.25" customHeight="1" x14ac:dyDescent="0.2">
      <c r="E181" s="425"/>
      <c r="F181" s="425"/>
      <c r="G181" s="425"/>
      <c r="H181" s="425"/>
      <c r="I181" s="425"/>
      <c r="J181" s="425"/>
      <c r="K181" s="425"/>
      <c r="L181" s="425"/>
      <c r="M181" s="425"/>
    </row>
    <row r="182" spans="5:13" ht="20.25" customHeight="1" x14ac:dyDescent="0.2">
      <c r="E182" s="425"/>
      <c r="F182" s="425"/>
      <c r="G182" s="425"/>
      <c r="H182" s="425"/>
      <c r="I182" s="425"/>
      <c r="J182" s="425"/>
      <c r="K182" s="425"/>
      <c r="L182" s="425"/>
      <c r="M182" s="425"/>
    </row>
    <row r="183" spans="5:13" ht="20.25" customHeight="1" x14ac:dyDescent="0.2">
      <c r="E183" s="425"/>
      <c r="F183" s="425"/>
      <c r="G183" s="425"/>
      <c r="H183" s="425"/>
      <c r="I183" s="425"/>
      <c r="J183" s="425"/>
      <c r="K183" s="425"/>
      <c r="L183" s="425"/>
      <c r="M183" s="425"/>
    </row>
    <row r="184" spans="5:13" ht="20.25" customHeight="1" x14ac:dyDescent="0.2">
      <c r="E184" s="425"/>
      <c r="F184" s="425"/>
      <c r="G184" s="425"/>
      <c r="H184" s="425"/>
      <c r="I184" s="425"/>
      <c r="J184" s="425"/>
      <c r="K184" s="425"/>
      <c r="L184" s="425"/>
      <c r="M184" s="425"/>
    </row>
    <row r="185" spans="5:13" ht="20.25" customHeight="1" x14ac:dyDescent="0.2">
      <c r="E185" s="425"/>
      <c r="F185" s="425"/>
      <c r="G185" s="425"/>
      <c r="H185" s="425"/>
      <c r="I185" s="425"/>
      <c r="J185" s="425"/>
      <c r="K185" s="425"/>
      <c r="L185" s="425"/>
      <c r="M185" s="425"/>
    </row>
    <row r="186" spans="5:13" ht="32.25" customHeight="1" x14ac:dyDescent="0.2">
      <c r="E186" s="425"/>
      <c r="F186" s="425"/>
      <c r="G186" s="425"/>
      <c r="H186" s="425"/>
      <c r="I186" s="425"/>
      <c r="J186" s="425"/>
      <c r="K186" s="425"/>
      <c r="L186" s="425"/>
      <c r="M186" s="425"/>
    </row>
    <row r="187" spans="5:13" ht="28.5" customHeight="1" x14ac:dyDescent="0.2">
      <c r="E187" s="425"/>
      <c r="F187" s="425"/>
      <c r="G187" s="425"/>
      <c r="H187" s="425"/>
      <c r="I187" s="425"/>
      <c r="J187" s="425"/>
      <c r="K187" s="425"/>
      <c r="L187" s="425"/>
      <c r="M187" s="425"/>
    </row>
    <row r="188" spans="5:13" ht="20.25" customHeight="1" x14ac:dyDescent="0.2">
      <c r="E188" s="425"/>
      <c r="F188" s="425"/>
      <c r="G188" s="425"/>
      <c r="H188" s="425"/>
      <c r="I188" s="425"/>
      <c r="J188" s="425"/>
      <c r="K188" s="425"/>
      <c r="L188" s="425"/>
      <c r="M188" s="425"/>
    </row>
    <row r="189" spans="5:13" ht="20.25" customHeight="1" x14ac:dyDescent="0.2">
      <c r="E189" s="425"/>
      <c r="F189" s="425"/>
      <c r="G189" s="425"/>
      <c r="H189" s="425"/>
      <c r="I189" s="425"/>
      <c r="J189" s="425"/>
      <c r="K189" s="425"/>
      <c r="L189" s="425"/>
      <c r="M189" s="425"/>
    </row>
    <row r="190" spans="5:13" ht="20.25" customHeight="1" x14ac:dyDescent="0.2">
      <c r="E190" s="425"/>
      <c r="F190" s="425"/>
      <c r="G190" s="425"/>
      <c r="H190" s="425"/>
      <c r="I190" s="425"/>
      <c r="J190" s="425"/>
      <c r="K190" s="425"/>
      <c r="L190" s="425"/>
      <c r="M190" s="425"/>
    </row>
    <row r="191" spans="5:13" ht="20.25" customHeight="1" x14ac:dyDescent="0.2">
      <c r="E191" s="425"/>
      <c r="F191" s="425"/>
      <c r="G191" s="425"/>
      <c r="H191" s="425"/>
      <c r="I191" s="425"/>
      <c r="J191" s="425"/>
      <c r="K191" s="425"/>
      <c r="L191" s="425"/>
      <c r="M191" s="425"/>
    </row>
    <row r="192" spans="5:13" ht="20.25" customHeight="1" x14ac:dyDescent="0.2">
      <c r="E192" s="425"/>
      <c r="F192" s="425"/>
      <c r="G192" s="425"/>
      <c r="H192" s="425"/>
      <c r="I192" s="425"/>
      <c r="J192" s="425"/>
      <c r="K192" s="425"/>
      <c r="L192" s="425"/>
      <c r="M192" s="425"/>
    </row>
    <row r="193" spans="5:13" ht="20.25" customHeight="1" x14ac:dyDescent="0.2">
      <c r="E193" s="425"/>
      <c r="F193" s="425"/>
      <c r="G193" s="425"/>
      <c r="H193" s="425"/>
      <c r="I193" s="425"/>
      <c r="J193" s="425"/>
      <c r="K193" s="425"/>
      <c r="L193" s="425"/>
      <c r="M193" s="425"/>
    </row>
    <row r="194" spans="5:13" ht="20.25" customHeight="1" x14ac:dyDescent="0.2">
      <c r="E194" s="425"/>
      <c r="F194" s="425"/>
      <c r="G194" s="425"/>
      <c r="H194" s="425"/>
      <c r="I194" s="425"/>
      <c r="J194" s="425"/>
      <c r="K194" s="425"/>
      <c r="L194" s="425"/>
      <c r="M194" s="425"/>
    </row>
    <row r="195" spans="5:13" ht="20.25" customHeight="1" x14ac:dyDescent="0.2">
      <c r="E195" s="425"/>
      <c r="F195" s="425"/>
      <c r="G195" s="425"/>
      <c r="H195" s="425"/>
      <c r="I195" s="425"/>
      <c r="J195" s="425"/>
      <c r="K195" s="425"/>
      <c r="L195" s="425"/>
      <c r="M195" s="425"/>
    </row>
    <row r="196" spans="5:13" ht="20.25" customHeight="1" x14ac:dyDescent="0.2">
      <c r="E196" s="425"/>
      <c r="F196" s="425"/>
      <c r="G196" s="425"/>
      <c r="H196" s="425"/>
      <c r="I196" s="425"/>
      <c r="J196" s="425"/>
      <c r="K196" s="425"/>
      <c r="L196" s="425"/>
      <c r="M196" s="425"/>
    </row>
    <row r="197" spans="5:13" ht="20.25" customHeight="1" x14ac:dyDescent="0.2">
      <c r="E197" s="425"/>
      <c r="F197" s="425"/>
      <c r="G197" s="425"/>
      <c r="H197" s="425"/>
      <c r="I197" s="425"/>
      <c r="J197" s="425"/>
      <c r="K197" s="425"/>
      <c r="L197" s="425"/>
      <c r="M197" s="425"/>
    </row>
    <row r="198" spans="5:13" ht="20.25" customHeight="1" x14ac:dyDescent="0.2">
      <c r="E198" s="425"/>
      <c r="F198" s="425"/>
      <c r="G198" s="425"/>
      <c r="H198" s="425"/>
      <c r="I198" s="425"/>
      <c r="J198" s="425"/>
      <c r="K198" s="425"/>
      <c r="L198" s="425"/>
      <c r="M198" s="425"/>
    </row>
    <row r="199" spans="5:13" ht="20.25" customHeight="1" x14ac:dyDescent="0.2">
      <c r="E199" s="425"/>
      <c r="F199" s="425"/>
      <c r="G199" s="425"/>
      <c r="H199" s="425"/>
      <c r="I199" s="425"/>
      <c r="J199" s="425"/>
      <c r="K199" s="425"/>
      <c r="L199" s="425"/>
      <c r="M199" s="425"/>
    </row>
    <row r="200" spans="5:13" x14ac:dyDescent="0.2">
      <c r="E200" s="425"/>
      <c r="F200" s="425"/>
      <c r="G200" s="425"/>
      <c r="H200" s="425"/>
      <c r="I200" s="425"/>
      <c r="J200" s="425"/>
      <c r="K200" s="425"/>
      <c r="L200" s="425"/>
      <c r="M200" s="425"/>
    </row>
    <row r="201" spans="5:13" ht="12.75" customHeight="1" x14ac:dyDescent="0.2">
      <c r="E201" s="425"/>
      <c r="F201" s="425"/>
      <c r="G201" s="425"/>
      <c r="H201" s="425"/>
      <c r="I201" s="425"/>
      <c r="J201" s="425"/>
      <c r="K201" s="425"/>
      <c r="L201" s="425"/>
      <c r="M201" s="425"/>
    </row>
    <row r="202" spans="5:13" x14ac:dyDescent="0.2">
      <c r="E202" s="425"/>
      <c r="F202" s="425"/>
      <c r="G202" s="425"/>
      <c r="H202" s="425"/>
      <c r="I202" s="425"/>
      <c r="J202" s="425"/>
      <c r="K202" s="425"/>
      <c r="L202" s="425"/>
      <c r="M202" s="425"/>
    </row>
    <row r="203" spans="5:13" x14ac:dyDescent="0.2">
      <c r="E203" s="425"/>
      <c r="F203" s="425"/>
      <c r="G203" s="425"/>
      <c r="H203" s="425"/>
      <c r="I203" s="425"/>
      <c r="J203" s="425"/>
      <c r="K203" s="425"/>
      <c r="L203" s="425"/>
      <c r="M203" s="425"/>
    </row>
    <row r="204" spans="5:13" ht="12.75" customHeight="1" x14ac:dyDescent="0.2">
      <c r="E204" s="425"/>
      <c r="F204" s="425"/>
      <c r="G204" s="425"/>
      <c r="H204" s="425"/>
      <c r="I204" s="425"/>
      <c r="J204" s="425"/>
      <c r="K204" s="425"/>
      <c r="L204" s="425"/>
      <c r="M204" s="425"/>
    </row>
    <row r="205" spans="5:13" x14ac:dyDescent="0.2">
      <c r="E205" s="425"/>
      <c r="F205" s="425"/>
      <c r="G205" s="425"/>
      <c r="H205" s="425"/>
      <c r="I205" s="425"/>
      <c r="J205" s="425"/>
      <c r="K205" s="425"/>
      <c r="L205" s="425"/>
      <c r="M205" s="425"/>
    </row>
    <row r="206" spans="5:13" x14ac:dyDescent="0.2">
      <c r="E206" s="425"/>
      <c r="F206" s="425"/>
      <c r="G206" s="425"/>
      <c r="H206" s="425"/>
      <c r="I206" s="425"/>
      <c r="J206" s="425"/>
      <c r="K206" s="425"/>
      <c r="L206" s="425"/>
      <c r="M206" s="425"/>
    </row>
    <row r="207" spans="5:13" x14ac:dyDescent="0.2">
      <c r="E207" s="425"/>
      <c r="F207" s="425"/>
      <c r="G207" s="425"/>
      <c r="H207" s="425"/>
      <c r="I207" s="425"/>
      <c r="J207" s="425"/>
      <c r="K207" s="425"/>
      <c r="L207" s="425"/>
      <c r="M207" s="425"/>
    </row>
    <row r="208" spans="5:13" x14ac:dyDescent="0.2">
      <c r="E208" s="425"/>
      <c r="F208" s="425"/>
      <c r="G208" s="425"/>
      <c r="H208" s="425"/>
      <c r="I208" s="425"/>
      <c r="J208" s="425"/>
      <c r="K208" s="425"/>
      <c r="L208" s="425"/>
      <c r="M208" s="425"/>
    </row>
    <row r="209" spans="5:13" x14ac:dyDescent="0.2">
      <c r="E209" s="425"/>
      <c r="F209" s="425"/>
      <c r="G209" s="425"/>
      <c r="H209" s="425"/>
      <c r="I209" s="425"/>
      <c r="J209" s="425"/>
      <c r="K209" s="425"/>
      <c r="L209" s="425"/>
      <c r="M209" s="425"/>
    </row>
    <row r="210" spans="5:13" x14ac:dyDescent="0.2">
      <c r="E210" s="425"/>
      <c r="F210" s="425"/>
      <c r="G210" s="425"/>
      <c r="H210" s="425"/>
      <c r="I210" s="425"/>
      <c r="J210" s="425"/>
      <c r="K210" s="425"/>
      <c r="L210" s="425"/>
      <c r="M210" s="425"/>
    </row>
    <row r="211" spans="5:13" x14ac:dyDescent="0.2">
      <c r="E211" s="425"/>
      <c r="F211" s="425"/>
      <c r="G211" s="425"/>
      <c r="H211" s="425"/>
      <c r="I211" s="425"/>
      <c r="J211" s="425"/>
      <c r="K211" s="425"/>
      <c r="L211" s="425"/>
      <c r="M211" s="425"/>
    </row>
    <row r="212" spans="5:13" x14ac:dyDescent="0.2">
      <c r="E212" s="425"/>
      <c r="F212" s="425"/>
      <c r="G212" s="425"/>
      <c r="H212" s="425"/>
      <c r="I212" s="425"/>
      <c r="J212" s="425"/>
      <c r="K212" s="425"/>
      <c r="L212" s="425"/>
      <c r="M212" s="425"/>
    </row>
    <row r="213" spans="5:13" x14ac:dyDescent="0.2">
      <c r="E213" s="425"/>
      <c r="F213" s="425"/>
      <c r="G213" s="425"/>
      <c r="H213" s="425"/>
      <c r="I213" s="425"/>
      <c r="J213" s="425"/>
      <c r="K213" s="425"/>
      <c r="L213" s="425"/>
      <c r="M213" s="425"/>
    </row>
    <row r="214" spans="5:13" x14ac:dyDescent="0.2">
      <c r="E214" s="425"/>
      <c r="F214" s="425"/>
      <c r="G214" s="425"/>
      <c r="H214" s="425"/>
      <c r="I214" s="425"/>
      <c r="J214" s="425"/>
      <c r="K214" s="425"/>
      <c r="L214" s="425"/>
      <c r="M214" s="425"/>
    </row>
    <row r="215" spans="5:13" x14ac:dyDescent="0.2">
      <c r="E215" s="425"/>
      <c r="F215" s="425"/>
      <c r="G215" s="425"/>
      <c r="H215" s="425"/>
      <c r="I215" s="425"/>
      <c r="J215" s="425"/>
      <c r="K215" s="425"/>
      <c r="L215" s="425"/>
      <c r="M215" s="425"/>
    </row>
    <row r="216" spans="5:13" x14ac:dyDescent="0.2">
      <c r="E216" s="425"/>
      <c r="F216" s="425"/>
      <c r="G216" s="425"/>
      <c r="H216" s="425"/>
      <c r="I216" s="425"/>
      <c r="J216" s="425"/>
      <c r="K216" s="425"/>
      <c r="L216" s="425"/>
      <c r="M216" s="425"/>
    </row>
    <row r="217" spans="5:13" x14ac:dyDescent="0.2">
      <c r="E217" s="425"/>
      <c r="F217" s="425"/>
      <c r="G217" s="425"/>
      <c r="H217" s="425"/>
      <c r="I217" s="425"/>
      <c r="J217" s="425"/>
      <c r="K217" s="425"/>
      <c r="L217" s="425"/>
      <c r="M217" s="425"/>
    </row>
    <row r="218" spans="5:13" x14ac:dyDescent="0.2">
      <c r="E218" s="425"/>
      <c r="F218" s="425"/>
      <c r="G218" s="425"/>
      <c r="H218" s="425"/>
      <c r="I218" s="425"/>
      <c r="J218" s="425"/>
      <c r="K218" s="425"/>
      <c r="L218" s="425"/>
      <c r="M218" s="425"/>
    </row>
    <row r="219" spans="5:13" x14ac:dyDescent="0.2">
      <c r="E219" s="425"/>
      <c r="F219" s="425"/>
      <c r="G219" s="425"/>
      <c r="H219" s="425"/>
      <c r="I219" s="425"/>
      <c r="J219" s="425"/>
      <c r="K219" s="425"/>
      <c r="L219" s="425"/>
      <c r="M219" s="425"/>
    </row>
    <row r="220" spans="5:13" x14ac:dyDescent="0.2">
      <c r="E220" s="425"/>
      <c r="F220" s="425"/>
      <c r="G220" s="425"/>
      <c r="H220" s="425"/>
      <c r="I220" s="425"/>
      <c r="J220" s="425"/>
      <c r="K220" s="425"/>
      <c r="L220" s="425"/>
      <c r="M220" s="425"/>
    </row>
    <row r="221" spans="5:13" x14ac:dyDescent="0.2">
      <c r="E221" s="425"/>
      <c r="F221" s="425"/>
      <c r="G221" s="425"/>
      <c r="H221" s="425"/>
      <c r="I221" s="425"/>
      <c r="J221" s="425"/>
      <c r="K221" s="425"/>
      <c r="L221" s="425"/>
      <c r="M221" s="425"/>
    </row>
    <row r="222" spans="5:13" x14ac:dyDescent="0.2">
      <c r="E222" s="425"/>
      <c r="F222" s="425"/>
      <c r="G222" s="425"/>
      <c r="H222" s="425"/>
      <c r="I222" s="425"/>
      <c r="J222" s="425"/>
      <c r="K222" s="425"/>
      <c r="L222" s="425"/>
      <c r="M222" s="425"/>
    </row>
    <row r="223" spans="5:13" x14ac:dyDescent="0.2">
      <c r="E223" s="425"/>
      <c r="F223" s="425"/>
      <c r="G223" s="425"/>
      <c r="H223" s="425"/>
      <c r="I223" s="425"/>
      <c r="J223" s="425"/>
      <c r="K223" s="425"/>
      <c r="L223" s="425"/>
      <c r="M223" s="425"/>
    </row>
    <row r="224" spans="5:13" x14ac:dyDescent="0.2">
      <c r="E224" s="425"/>
      <c r="F224" s="425"/>
      <c r="G224" s="425"/>
      <c r="H224" s="425"/>
      <c r="I224" s="425"/>
      <c r="J224" s="425"/>
      <c r="K224" s="425"/>
      <c r="L224" s="425"/>
      <c r="M224" s="425"/>
    </row>
    <row r="225" spans="5:13" x14ac:dyDescent="0.2">
      <c r="E225" s="425"/>
      <c r="F225" s="425"/>
      <c r="G225" s="425"/>
      <c r="H225" s="425"/>
      <c r="I225" s="425"/>
      <c r="J225" s="425"/>
      <c r="K225" s="425"/>
      <c r="L225" s="425"/>
      <c r="M225" s="425"/>
    </row>
    <row r="226" spans="5:13" x14ac:dyDescent="0.2">
      <c r="E226" s="425"/>
      <c r="F226" s="425"/>
      <c r="G226" s="425"/>
      <c r="H226" s="425"/>
      <c r="I226" s="425"/>
      <c r="J226" s="425"/>
      <c r="K226" s="425"/>
      <c r="L226" s="425"/>
      <c r="M226" s="425"/>
    </row>
    <row r="227" spans="5:13" x14ac:dyDescent="0.2">
      <c r="E227" s="425"/>
      <c r="F227" s="425"/>
      <c r="G227" s="425"/>
      <c r="H227" s="425"/>
      <c r="I227" s="425"/>
      <c r="J227" s="425"/>
      <c r="K227" s="425"/>
      <c r="L227" s="425"/>
      <c r="M227" s="425"/>
    </row>
    <row r="228" spans="5:13" x14ac:dyDescent="0.2">
      <c r="E228" s="425"/>
      <c r="F228" s="425"/>
      <c r="G228" s="425"/>
      <c r="H228" s="425"/>
      <c r="I228" s="425"/>
      <c r="J228" s="425"/>
      <c r="K228" s="425"/>
      <c r="L228" s="425"/>
      <c r="M228" s="425"/>
    </row>
    <row r="229" spans="5:13" ht="18" customHeight="1" x14ac:dyDescent="0.2">
      <c r="E229" s="425"/>
      <c r="F229" s="425"/>
      <c r="G229" s="425"/>
      <c r="H229" s="425"/>
      <c r="I229" s="425"/>
      <c r="J229" s="425"/>
      <c r="K229" s="425"/>
      <c r="L229" s="425"/>
      <c r="M229" s="425"/>
    </row>
    <row r="230" spans="5:13" ht="18" customHeight="1" x14ac:dyDescent="0.2">
      <c r="E230" s="425"/>
      <c r="F230" s="425"/>
      <c r="G230" s="425"/>
      <c r="H230" s="425"/>
      <c r="I230" s="425"/>
      <c r="J230" s="425"/>
      <c r="K230" s="425"/>
      <c r="L230" s="425"/>
      <c r="M230" s="425"/>
    </row>
    <row r="231" spans="5:13" ht="18" customHeight="1" x14ac:dyDescent="0.2">
      <c r="E231" s="425"/>
      <c r="F231" s="425"/>
      <c r="G231" s="425"/>
      <c r="H231" s="425"/>
      <c r="I231" s="425"/>
      <c r="J231" s="425"/>
      <c r="K231" s="425"/>
      <c r="L231" s="425"/>
      <c r="M231" s="425"/>
    </row>
    <row r="232" spans="5:13" ht="18" customHeight="1" x14ac:dyDescent="0.2">
      <c r="E232" s="425"/>
      <c r="F232" s="425"/>
      <c r="G232" s="425"/>
      <c r="H232" s="425"/>
      <c r="I232" s="425"/>
      <c r="J232" s="425"/>
      <c r="K232" s="425"/>
      <c r="L232" s="425"/>
      <c r="M232" s="425"/>
    </row>
    <row r="233" spans="5:13" ht="18" customHeight="1" x14ac:dyDescent="0.2">
      <c r="E233" s="425"/>
      <c r="F233" s="425"/>
      <c r="G233" s="425"/>
      <c r="H233" s="425"/>
      <c r="I233" s="425"/>
      <c r="J233" s="425"/>
      <c r="K233" s="425"/>
      <c r="L233" s="425"/>
      <c r="M233" s="425"/>
    </row>
    <row r="234" spans="5:13" ht="18" customHeight="1" x14ac:dyDescent="0.2">
      <c r="E234" s="425"/>
      <c r="F234" s="425"/>
      <c r="G234" s="425"/>
      <c r="H234" s="425"/>
      <c r="I234" s="425"/>
      <c r="J234" s="425"/>
      <c r="K234" s="425"/>
      <c r="L234" s="425"/>
      <c r="M234" s="425"/>
    </row>
    <row r="235" spans="5:13" ht="27.75" customHeight="1" x14ac:dyDescent="0.2">
      <c r="E235" s="425"/>
      <c r="F235" s="425"/>
      <c r="G235" s="425"/>
      <c r="H235" s="425"/>
      <c r="I235" s="425"/>
      <c r="J235" s="425"/>
      <c r="K235" s="425"/>
      <c r="L235" s="425"/>
      <c r="M235" s="425"/>
    </row>
    <row r="236" spans="5:13" ht="27.75" customHeight="1" x14ac:dyDescent="0.2">
      <c r="E236" s="425"/>
      <c r="F236" s="425"/>
      <c r="G236" s="425"/>
      <c r="H236" s="425"/>
      <c r="I236" s="425"/>
      <c r="J236" s="425"/>
      <c r="K236" s="425"/>
      <c r="L236" s="425"/>
      <c r="M236" s="425"/>
    </row>
    <row r="237" spans="5:13" ht="18" customHeight="1" x14ac:dyDescent="0.2"/>
    <row r="238" spans="5:13" ht="18" customHeight="1" x14ac:dyDescent="0.2"/>
    <row r="239" spans="5:13" ht="18" customHeight="1" x14ac:dyDescent="0.2"/>
    <row r="240" spans="5:13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24.75" customHeight="1" x14ac:dyDescent="0.2"/>
    <row r="253" ht="30.75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8" ht="12.75" customHeight="1" x14ac:dyDescent="0.2"/>
    <row r="270" ht="12.75" customHeight="1" x14ac:dyDescent="0.2"/>
    <row r="271" ht="12.75" customHeight="1" x14ac:dyDescent="0.2"/>
    <row r="294" ht="21" customHeight="1" x14ac:dyDescent="0.2"/>
    <row r="295" ht="21" customHeight="1" x14ac:dyDescent="0.2"/>
    <row r="296" ht="21" customHeight="1" x14ac:dyDescent="0.2"/>
    <row r="297" ht="21" customHeight="1" x14ac:dyDescent="0.2"/>
    <row r="299" ht="22.5" customHeight="1" x14ac:dyDescent="0.2"/>
    <row r="300" ht="22.5" customHeight="1" x14ac:dyDescent="0.2"/>
    <row r="301" ht="29.2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4.75" customHeight="1" x14ac:dyDescent="0.2"/>
    <row r="318" ht="26.25" customHeight="1" x14ac:dyDescent="0.2"/>
    <row r="319" ht="22.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2" ht="12.75" customHeight="1" x14ac:dyDescent="0.2"/>
    <row r="340" ht="12.75" customHeight="1" x14ac:dyDescent="0.2"/>
    <row r="358" ht="18" customHeight="1" x14ac:dyDescent="0.2"/>
    <row r="359" ht="18.75" customHeight="1" x14ac:dyDescent="0.2"/>
    <row r="360" ht="19.5" customHeight="1" x14ac:dyDescent="0.2"/>
    <row r="361" ht="18.75" customHeight="1" x14ac:dyDescent="0.2"/>
    <row r="363" ht="18.75" customHeight="1" x14ac:dyDescent="0.2"/>
    <row r="364" ht="17.25" customHeight="1" x14ac:dyDescent="0.2"/>
    <row r="365" ht="30.75" customHeight="1" x14ac:dyDescent="0.2"/>
    <row r="366" ht="17.25" customHeight="1" x14ac:dyDescent="0.2"/>
    <row r="367" ht="19.5" customHeight="1" x14ac:dyDescent="0.2"/>
    <row r="368" ht="20.25" customHeight="1" x14ac:dyDescent="0.2"/>
    <row r="369" ht="19.5" customHeight="1" x14ac:dyDescent="0.2"/>
    <row r="370" ht="18.75" customHeight="1" x14ac:dyDescent="0.2"/>
    <row r="371" ht="19.5" customHeight="1" x14ac:dyDescent="0.2"/>
    <row r="372" ht="18" customHeight="1" x14ac:dyDescent="0.2"/>
    <row r="373" ht="19.5" customHeight="1" x14ac:dyDescent="0.2"/>
    <row r="374" ht="19.5" customHeight="1" x14ac:dyDescent="0.2"/>
    <row r="375" ht="19.5" customHeight="1" x14ac:dyDescent="0.2"/>
    <row r="376" ht="19.5" customHeight="1" x14ac:dyDescent="0.2"/>
    <row r="377" ht="21" customHeight="1" x14ac:dyDescent="0.2"/>
    <row r="378" ht="19.5" customHeight="1" x14ac:dyDescent="0.2"/>
    <row r="379" ht="21" customHeight="1" x14ac:dyDescent="0.2"/>
    <row r="380" ht="21" customHeight="1" x14ac:dyDescent="0.2"/>
    <row r="381" ht="32.25" customHeight="1" x14ac:dyDescent="0.2"/>
    <row r="384" ht="19.5" customHeight="1" x14ac:dyDescent="0.2"/>
    <row r="385" ht="19.5" customHeight="1" x14ac:dyDescent="0.2"/>
    <row r="386" ht="19.5" customHeight="1" x14ac:dyDescent="0.2"/>
    <row r="387" ht="19.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404" ht="12.75" customHeight="1" x14ac:dyDescent="0.2"/>
    <row r="491" ht="21" customHeight="1" x14ac:dyDescent="0.2"/>
    <row r="512" spans="8:8" x14ac:dyDescent="0.2">
      <c r="H512"/>
    </row>
    <row r="513" spans="6:8" x14ac:dyDescent="0.2">
      <c r="H513"/>
    </row>
    <row r="514" spans="6:8" x14ac:dyDescent="0.2">
      <c r="H514"/>
    </row>
    <row r="515" spans="6:8" x14ac:dyDescent="0.2">
      <c r="H515"/>
    </row>
    <row r="516" spans="6:8" x14ac:dyDescent="0.2">
      <c r="H516"/>
    </row>
    <row r="517" spans="6:8" x14ac:dyDescent="0.2">
      <c r="H517"/>
    </row>
    <row r="522" spans="6:8" x14ac:dyDescent="0.2">
      <c r="F522" s="327" t="e">
        <f>#REF!</f>
        <v>#REF!</v>
      </c>
      <c r="H522" s="311" t="s">
        <v>98</v>
      </c>
    </row>
    <row r="523" spans="6:8" x14ac:dyDescent="0.2">
      <c r="H523" s="320" t="s">
        <v>134</v>
      </c>
    </row>
    <row r="524" spans="6:8" x14ac:dyDescent="0.2">
      <c r="H524" s="320" t="s">
        <v>135</v>
      </c>
    </row>
    <row r="525" spans="6:8" x14ac:dyDescent="0.2">
      <c r="H525" s="320" t="s">
        <v>136</v>
      </c>
    </row>
    <row r="526" spans="6:8" x14ac:dyDescent="0.2">
      <c r="H526" s="320" t="s">
        <v>137</v>
      </c>
    </row>
    <row r="527" spans="6:8" x14ac:dyDescent="0.2">
      <c r="H527" s="320" t="s">
        <v>138</v>
      </c>
    </row>
    <row r="528" spans="6:8" x14ac:dyDescent="0.2">
      <c r="H528" s="320" t="s">
        <v>139</v>
      </c>
    </row>
    <row r="529" spans="5:8" x14ac:dyDescent="0.2">
      <c r="H529" s="320" t="s">
        <v>140</v>
      </c>
    </row>
    <row r="530" spans="5:8" x14ac:dyDescent="0.2">
      <c r="H530" s="320" t="s">
        <v>141</v>
      </c>
    </row>
    <row r="533" spans="5:8" x14ac:dyDescent="0.2">
      <c r="E533" s="329"/>
    </row>
    <row r="674" spans="15:24" ht="12.75" customHeight="1" x14ac:dyDescent="0.2">
      <c r="P674" s="431"/>
      <c r="Q674" s="325"/>
      <c r="R674" s="325"/>
      <c r="S674" s="326"/>
      <c r="T674" s="326"/>
      <c r="U674" s="326"/>
      <c r="V674" s="315"/>
      <c r="W674" s="326"/>
      <c r="X674" s="326"/>
    </row>
    <row r="677" spans="15:24" x14ac:dyDescent="0.2">
      <c r="Q677" s="322"/>
      <c r="R677" s="322"/>
      <c r="S677" s="322"/>
      <c r="T677" s="322"/>
      <c r="U677" s="322"/>
      <c r="V677" s="322"/>
      <c r="W677" s="322"/>
      <c r="X677" s="322"/>
    </row>
    <row r="678" spans="15:24" x14ac:dyDescent="0.2">
      <c r="O678"/>
      <c r="P678" s="316"/>
      <c r="Q678" s="430"/>
      <c r="R678" s="321"/>
      <c r="S678" s="323"/>
      <c r="T678" s="324"/>
      <c r="U678" s="321"/>
      <c r="V678" s="324"/>
      <c r="W678" s="324"/>
      <c r="X678" s="324"/>
    </row>
    <row r="679" spans="15:24" x14ac:dyDescent="0.2">
      <c r="O679"/>
      <c r="P679" s="429"/>
      <c r="Q679" s="430"/>
      <c r="R679" s="431"/>
      <c r="S679" s="431"/>
      <c r="T679" s="431"/>
      <c r="U679" s="431"/>
      <c r="V679" s="319"/>
      <c r="W679" s="319"/>
      <c r="X679" s="319"/>
    </row>
    <row r="680" spans="15:24" x14ac:dyDescent="0.2">
      <c r="O680"/>
      <c r="Q680" s="430"/>
      <c r="R680" s="431"/>
      <c r="S680" s="430" t="s">
        <v>142</v>
      </c>
      <c r="T680"/>
      <c r="U680" s="431"/>
      <c r="V680" s="319"/>
      <c r="W680" s="319"/>
      <c r="X680" s="319"/>
    </row>
    <row r="681" spans="15:24" x14ac:dyDescent="0.2">
      <c r="O681"/>
      <c r="P681" s="317"/>
      <c r="Q681" s="316"/>
      <c r="R681" s="431"/>
      <c r="S681" s="431"/>
      <c r="T681" s="431"/>
      <c r="U681" s="431"/>
      <c r="V681" s="431"/>
      <c r="W681" s="431"/>
      <c r="X681" s="431"/>
    </row>
    <row r="682" spans="15:24" x14ac:dyDescent="0.2">
      <c r="Q682" s="429"/>
      <c r="R682" s="429"/>
      <c r="S682" s="429"/>
      <c r="T682" s="429"/>
      <c r="U682" s="429"/>
      <c r="V682" s="314"/>
      <c r="W682" s="429"/>
      <c r="X682" s="429"/>
    </row>
    <row r="683" spans="15:24" x14ac:dyDescent="0.2">
      <c r="P683" s="314"/>
      <c r="Q683" s="432"/>
      <c r="R683" s="429"/>
      <c r="S683" s="429"/>
      <c r="T683" s="429"/>
      <c r="U683" s="429"/>
      <c r="V683" s="314"/>
      <c r="W683" s="429"/>
      <c r="X683" s="429"/>
    </row>
    <row r="684" spans="15:24" x14ac:dyDescent="0.2">
      <c r="R684" s="429"/>
      <c r="S684" s="429"/>
      <c r="T684" s="429"/>
      <c r="U684" s="431"/>
      <c r="V684" s="431"/>
      <c r="W684" s="429"/>
      <c r="X684" s="429"/>
    </row>
    <row r="685" spans="15:24" x14ac:dyDescent="0.2">
      <c r="P685" s="314"/>
      <c r="Q685" s="432" t="s">
        <v>124</v>
      </c>
      <c r="R685" s="429"/>
      <c r="S685" s="429"/>
      <c r="T685" s="429"/>
      <c r="U685" s="429"/>
      <c r="V685" s="314"/>
      <c r="W685" s="429"/>
      <c r="X685" s="429"/>
    </row>
    <row r="693" spans="17:18" x14ac:dyDescent="0.2">
      <c r="Q693" s="327" t="e">
        <f>SUM(#REF!)</f>
        <v>#REF!</v>
      </c>
      <c r="R693" s="328" t="s">
        <v>143</v>
      </c>
    </row>
    <row r="698" spans="17:18" x14ac:dyDescent="0.2">
      <c r="Q698" s="312"/>
    </row>
    <row r="705" spans="17:17" x14ac:dyDescent="0.2">
      <c r="Q705" s="312" t="e">
        <f>#REF!+#REF!</f>
        <v>#REF!</v>
      </c>
    </row>
    <row r="706" spans="17:17" x14ac:dyDescent="0.2">
      <c r="Q706" s="312" t="e">
        <f>#REF!+#REF!</f>
        <v>#REF!</v>
      </c>
    </row>
    <row r="707" spans="17:17" x14ac:dyDescent="0.2">
      <c r="Q707" s="312" t="e">
        <f>#REF!+#REF!</f>
        <v>#REF!</v>
      </c>
    </row>
    <row r="708" spans="17:17" x14ac:dyDescent="0.2">
      <c r="Q708" s="312" t="e">
        <f>#REF!+#REF!</f>
        <v>#REF!</v>
      </c>
    </row>
    <row r="709" spans="17:17" x14ac:dyDescent="0.2">
      <c r="Q709" s="312" t="e">
        <f>#REF!+#REF!</f>
        <v>#REF!</v>
      </c>
    </row>
    <row r="710" spans="17:17" x14ac:dyDescent="0.2">
      <c r="Q710" s="312" t="e">
        <f>#REF!+#REF!</f>
        <v>#REF!</v>
      </c>
    </row>
    <row r="715" spans="17:17" x14ac:dyDescent="0.2">
      <c r="Q715" s="327" t="e">
        <f>#REF!+#REF!</f>
        <v>#REF!</v>
      </c>
    </row>
    <row r="732" spans="15:15" x14ac:dyDescent="0.2">
      <c r="O732" s="329"/>
    </row>
    <row r="742" spans="15:15" x14ac:dyDescent="0.2">
      <c r="O742"/>
    </row>
    <row r="743" spans="15:15" x14ac:dyDescent="0.2">
      <c r="O743"/>
    </row>
    <row r="744" spans="15:15" x14ac:dyDescent="0.2">
      <c r="O744"/>
    </row>
    <row r="745" spans="15:15" x14ac:dyDescent="0.2">
      <c r="O745"/>
    </row>
  </sheetData>
  <mergeCells count="33">
    <mergeCell ref="J143:L143"/>
    <mergeCell ref="J144:L144"/>
    <mergeCell ref="G145:H145"/>
    <mergeCell ref="I145:K145"/>
    <mergeCell ref="G146:H146"/>
    <mergeCell ref="I146:K146"/>
    <mergeCell ref="J142:L142"/>
    <mergeCell ref="J77:L77"/>
    <mergeCell ref="M77:N77"/>
    <mergeCell ref="G79:H79"/>
    <mergeCell ref="I79:K79"/>
    <mergeCell ref="M79:N79"/>
    <mergeCell ref="E91:L91"/>
    <mergeCell ref="E92:L92"/>
    <mergeCell ref="E93:L93"/>
    <mergeCell ref="J137:L137"/>
    <mergeCell ref="G138:I138"/>
    <mergeCell ref="J138:L138"/>
    <mergeCell ref="M72:N72"/>
    <mergeCell ref="E75:F75"/>
    <mergeCell ref="G75:I75"/>
    <mergeCell ref="J75:L75"/>
    <mergeCell ref="E76:F76"/>
    <mergeCell ref="G76:I76"/>
    <mergeCell ref="J76:L76"/>
    <mergeCell ref="M76:N76"/>
    <mergeCell ref="E3:L3"/>
    <mergeCell ref="E4:L4"/>
    <mergeCell ref="E5:L5"/>
    <mergeCell ref="J71:L71"/>
    <mergeCell ref="E72:F72"/>
    <mergeCell ref="G72:I72"/>
    <mergeCell ref="J72:L72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X745"/>
  <sheetViews>
    <sheetView view="pageBreakPreview" topLeftCell="D1" zoomScaleSheetLayoutView="100" workbookViewId="0">
      <pane xSplit="2" ySplit="13" topLeftCell="F14" activePane="bottomRight" state="frozen"/>
      <selection activeCell="M29" activeCellId="1" sqref="H45 M29"/>
      <selection pane="topRight" activeCell="M29" activeCellId="1" sqref="H45 M29"/>
      <selection pane="bottomLeft" activeCell="M29" activeCellId="1" sqref="H45 M29"/>
      <selection pane="bottomRight" activeCell="M29" activeCellId="1" sqref="H45 M29"/>
    </sheetView>
  </sheetViews>
  <sheetFormatPr defaultColWidth="9.140625" defaultRowHeight="12.75" x14ac:dyDescent="0.2"/>
  <cols>
    <col min="1" max="1" width="1.85546875" style="310" hidden="1" customWidth="1"/>
    <col min="2" max="2" width="1.5703125" style="310" hidden="1" customWidth="1"/>
    <col min="3" max="3" width="5" style="310" hidden="1" customWidth="1"/>
    <col min="4" max="4" width="5" style="310" customWidth="1"/>
    <col min="5" max="5" width="14.7109375" style="310" customWidth="1"/>
    <col min="6" max="6" width="68.28515625" style="310" customWidth="1"/>
    <col min="7" max="7" width="21.140625" style="310" customWidth="1"/>
    <col min="8" max="8" width="21" style="310" customWidth="1"/>
    <col min="9" max="9" width="21.140625" style="310" customWidth="1"/>
    <col min="10" max="10" width="19" style="310" customWidth="1"/>
    <col min="11" max="11" width="14.42578125" style="310" customWidth="1"/>
    <col min="12" max="12" width="18.140625" style="310" customWidth="1"/>
    <col min="13" max="13" width="17.7109375" style="310" customWidth="1"/>
    <col min="14" max="14" width="20.7109375" style="310" bestFit="1" customWidth="1"/>
    <col min="15" max="15" width="15" style="310" bestFit="1" customWidth="1"/>
    <col min="16" max="16" width="12.5703125" style="310" bestFit="1" customWidth="1"/>
    <col min="17" max="17" width="20.42578125" style="310" customWidth="1"/>
    <col min="18" max="19" width="9.140625" style="310"/>
    <col min="20" max="20" width="30.7109375" style="310" customWidth="1"/>
    <col min="21" max="16384" width="9.140625" style="310"/>
  </cols>
  <sheetData>
    <row r="2" spans="5:16" x14ac:dyDescent="0.2">
      <c r="P2" s="403" t="s">
        <v>276</v>
      </c>
    </row>
    <row r="3" spans="5:16" ht="15" x14ac:dyDescent="0.2">
      <c r="E3" s="870" t="s">
        <v>114</v>
      </c>
      <c r="F3" s="870"/>
      <c r="G3" s="870"/>
      <c r="H3" s="870"/>
      <c r="I3" s="870"/>
      <c r="J3" s="870"/>
      <c r="K3" s="870"/>
      <c r="L3" s="870"/>
      <c r="M3" s="330"/>
      <c r="N3" s="330"/>
    </row>
    <row r="4" spans="5:16" ht="15" x14ac:dyDescent="0.2">
      <c r="E4" s="870" t="s">
        <v>164</v>
      </c>
      <c r="F4" s="870"/>
      <c r="G4" s="870"/>
      <c r="H4" s="870"/>
      <c r="I4" s="870"/>
      <c r="J4" s="870"/>
      <c r="K4" s="870"/>
      <c r="L4" s="870"/>
      <c r="M4" s="330"/>
      <c r="N4" s="330"/>
    </row>
    <row r="5" spans="5:16" ht="15" x14ac:dyDescent="0.2">
      <c r="E5" s="870" t="s">
        <v>277</v>
      </c>
      <c r="F5" s="870"/>
      <c r="G5" s="870"/>
      <c r="H5" s="870"/>
      <c r="I5" s="870"/>
      <c r="J5" s="870"/>
      <c r="K5" s="870"/>
      <c r="L5" s="870"/>
      <c r="M5" s="330"/>
      <c r="N5" s="330"/>
    </row>
    <row r="6" spans="5:16" ht="13.5" thickBot="1" x14ac:dyDescent="0.25"/>
    <row r="7" spans="5:16" ht="78.75" customHeight="1" thickBot="1" x14ac:dyDescent="0.25">
      <c r="E7" s="381" t="s">
        <v>146</v>
      </c>
      <c r="F7" s="382" t="s">
        <v>0</v>
      </c>
      <c r="G7" s="383" t="s">
        <v>221</v>
      </c>
      <c r="H7" s="383" t="s">
        <v>219</v>
      </c>
      <c r="I7" s="383" t="s">
        <v>220</v>
      </c>
      <c r="J7" s="383" t="s">
        <v>113</v>
      </c>
      <c r="K7" s="383" t="s">
        <v>156</v>
      </c>
      <c r="L7" s="384" t="s">
        <v>144</v>
      </c>
    </row>
    <row r="8" spans="5:16" ht="18.75" customHeight="1" x14ac:dyDescent="0.2">
      <c r="E8" s="392" t="s">
        <v>158</v>
      </c>
      <c r="F8" s="393" t="s">
        <v>45</v>
      </c>
      <c r="G8" s="394">
        <f>G9+G10+G11</f>
        <v>75158838000</v>
      </c>
      <c r="H8" s="411">
        <f>H9+H11</f>
        <v>2248995825</v>
      </c>
      <c r="I8" s="411">
        <f>I9+I11</f>
        <v>2248995825</v>
      </c>
      <c r="J8" s="411">
        <f>J9+J11</f>
        <v>2248995825</v>
      </c>
      <c r="K8" s="395">
        <f>J8/G8*100</f>
        <v>2.9923238368852907</v>
      </c>
      <c r="L8" s="396"/>
      <c r="N8" s="327"/>
    </row>
    <row r="9" spans="5:16" ht="18.75" customHeight="1" x14ac:dyDescent="0.2">
      <c r="E9" s="392" t="s">
        <v>168</v>
      </c>
      <c r="F9" s="397" t="s">
        <v>26</v>
      </c>
      <c r="G9" s="398">
        <f>$G$13</f>
        <v>74320354000</v>
      </c>
      <c r="H9" s="410">
        <f>H13</f>
        <v>2198064138</v>
      </c>
      <c r="I9" s="410">
        <f>I13</f>
        <v>2198064138</v>
      </c>
      <c r="J9" s="410">
        <f>J13</f>
        <v>2198064138</v>
      </c>
      <c r="K9" s="399">
        <f>J9/G9*100</f>
        <v>2.9575533749475951</v>
      </c>
      <c r="L9" s="400"/>
      <c r="M9"/>
      <c r="N9" s="421"/>
    </row>
    <row r="10" spans="5:16" ht="18.75" customHeight="1" x14ac:dyDescent="0.2">
      <c r="E10" s="392" t="s">
        <v>169</v>
      </c>
      <c r="F10" s="397" t="s">
        <v>27</v>
      </c>
      <c r="G10" s="398">
        <f>$G$60</f>
        <v>538484000</v>
      </c>
      <c r="H10" s="398">
        <f>H60</f>
        <v>0</v>
      </c>
      <c r="I10" s="398">
        <f>I60</f>
        <v>0</v>
      </c>
      <c r="J10" s="398">
        <f>J60</f>
        <v>0</v>
      </c>
      <c r="K10" s="399">
        <f>J10/G10*100</f>
        <v>0</v>
      </c>
      <c r="L10" s="400"/>
      <c r="N10" s="327"/>
    </row>
    <row r="11" spans="5:16" ht="18.75" customHeight="1" x14ac:dyDescent="0.2">
      <c r="E11" s="392" t="str">
        <f>E64</f>
        <v>4.1.04</v>
      </c>
      <c r="F11" s="397" t="s">
        <v>129</v>
      </c>
      <c r="G11" s="398">
        <f>G64</f>
        <v>300000000</v>
      </c>
      <c r="H11" s="398">
        <f>H64</f>
        <v>50931687</v>
      </c>
      <c r="I11" s="398">
        <f>I64</f>
        <v>50931687</v>
      </c>
      <c r="J11" s="398">
        <f>J64</f>
        <v>50931687</v>
      </c>
      <c r="K11" s="399">
        <f>J11/G11*100</f>
        <v>16.977228999999998</v>
      </c>
      <c r="L11" s="400"/>
    </row>
    <row r="12" spans="5:16" ht="5.0999999999999996" customHeight="1" x14ac:dyDescent="0.2">
      <c r="E12" s="378"/>
      <c r="F12" s="379"/>
      <c r="G12" s="375"/>
      <c r="H12" s="375"/>
      <c r="I12" s="375"/>
      <c r="J12" s="375"/>
      <c r="K12" s="376"/>
      <c r="L12" s="377"/>
    </row>
    <row r="13" spans="5:16" ht="18.75" customHeight="1" x14ac:dyDescent="0.2">
      <c r="E13" s="385" t="str">
        <f>E9</f>
        <v>4.1.01</v>
      </c>
      <c r="F13" s="386" t="str">
        <f>F9</f>
        <v>PENDAPATAN PAJAK DAERAH</v>
      </c>
      <c r="G13" s="387">
        <f>G14+G24+G35+G41+G44+G45+G48+G51+G52+G55+G58</f>
        <v>74320354000</v>
      </c>
      <c r="H13" s="409">
        <f>H14+H24+H35+H41+H44+H45+H48+H51+H52+H55+H58</f>
        <v>2198064138</v>
      </c>
      <c r="I13" s="409">
        <f>H13</f>
        <v>2198064138</v>
      </c>
      <c r="J13" s="409">
        <f>I13</f>
        <v>2198064138</v>
      </c>
      <c r="K13" s="388">
        <f>J13/G13*100</f>
        <v>2.9575533749475951</v>
      </c>
      <c r="L13" s="389"/>
    </row>
    <row r="14" spans="5:16" ht="18.75" customHeight="1" x14ac:dyDescent="0.2">
      <c r="E14" s="373" t="s">
        <v>170</v>
      </c>
      <c r="F14" s="351" t="s">
        <v>157</v>
      </c>
      <c r="G14" s="349">
        <f>G15+G18+G21</f>
        <v>2463180809</v>
      </c>
      <c r="H14" s="408">
        <f>H15+H18+H21</f>
        <v>59448343</v>
      </c>
      <c r="I14" s="408">
        <f t="shared" ref="I14:I24" si="0">H14</f>
        <v>59448343</v>
      </c>
      <c r="J14" s="408">
        <f t="shared" ref="J14:J58" si="1">H14</f>
        <v>59448343</v>
      </c>
      <c r="K14" s="350">
        <f>J14/G14*100</f>
        <v>2.413478652593708</v>
      </c>
      <c r="L14" s="346"/>
    </row>
    <row r="15" spans="5:16" ht="18.75" customHeight="1" x14ac:dyDescent="0.2">
      <c r="E15" s="372" t="s">
        <v>171</v>
      </c>
      <c r="F15" s="335" t="s">
        <v>175</v>
      </c>
      <c r="G15" s="332">
        <v>2001580809</v>
      </c>
      <c r="H15" s="407">
        <f>H16+H17</f>
        <v>57768343</v>
      </c>
      <c r="I15" s="407">
        <f t="shared" si="0"/>
        <v>57768343</v>
      </c>
      <c r="J15" s="407">
        <f t="shared" si="1"/>
        <v>57768343</v>
      </c>
      <c r="K15" s="333">
        <f>J15/G15*100</f>
        <v>2.8861359351692308</v>
      </c>
      <c r="L15" s="346"/>
    </row>
    <row r="16" spans="5:16" ht="18.75" customHeight="1" x14ac:dyDescent="0.2">
      <c r="E16" s="372"/>
      <c r="F16" s="341" t="s">
        <v>149</v>
      </c>
      <c r="G16" s="340"/>
      <c r="H16" s="332">
        <v>0</v>
      </c>
      <c r="I16" s="332">
        <f t="shared" si="0"/>
        <v>0</v>
      </c>
      <c r="J16" s="332">
        <f t="shared" si="1"/>
        <v>0</v>
      </c>
      <c r="K16" s="342"/>
      <c r="L16" s="346"/>
      <c r="N16" s="327"/>
    </row>
    <row r="17" spans="5:16" ht="18.75" customHeight="1" x14ac:dyDescent="0.2">
      <c r="E17" s="372"/>
      <c r="F17" s="341" t="s">
        <v>147</v>
      </c>
      <c r="G17" s="340"/>
      <c r="H17" s="406">
        <f>20414405+37353938</f>
        <v>57768343</v>
      </c>
      <c r="I17" s="406">
        <f t="shared" si="0"/>
        <v>57768343</v>
      </c>
      <c r="J17" s="407">
        <f t="shared" si="1"/>
        <v>57768343</v>
      </c>
      <c r="K17" s="342"/>
      <c r="L17" s="346"/>
    </row>
    <row r="18" spans="5:16" ht="21.75" customHeight="1" x14ac:dyDescent="0.2">
      <c r="E18" s="372" t="s">
        <v>173</v>
      </c>
      <c r="F18" s="336" t="s">
        <v>172</v>
      </c>
      <c r="G18" s="332">
        <v>350000000</v>
      </c>
      <c r="H18" s="332">
        <f>H19+H20</f>
        <v>100000</v>
      </c>
      <c r="I18" s="332">
        <f t="shared" si="0"/>
        <v>100000</v>
      </c>
      <c r="J18" s="332">
        <f t="shared" si="1"/>
        <v>100000</v>
      </c>
      <c r="K18" s="333">
        <f>J18/G18*100</f>
        <v>2.8571428571428574E-2</v>
      </c>
      <c r="L18" s="346"/>
      <c r="N18" s="327"/>
    </row>
    <row r="19" spans="5:16" ht="36.75" customHeight="1" x14ac:dyDescent="0.2">
      <c r="E19" s="372"/>
      <c r="F19" s="339" t="s">
        <v>150</v>
      </c>
      <c r="G19" s="332"/>
      <c r="H19" s="340">
        <v>0</v>
      </c>
      <c r="I19" s="340">
        <f t="shared" si="0"/>
        <v>0</v>
      </c>
      <c r="J19" s="332">
        <f t="shared" si="1"/>
        <v>0</v>
      </c>
      <c r="K19" s="333"/>
      <c r="L19" s="346"/>
    </row>
    <row r="20" spans="5:16" ht="34.5" customHeight="1" x14ac:dyDescent="0.2">
      <c r="E20" s="372"/>
      <c r="F20" s="339" t="s">
        <v>148</v>
      </c>
      <c r="G20" s="340"/>
      <c r="H20" s="340">
        <v>100000</v>
      </c>
      <c r="I20" s="340">
        <f t="shared" si="0"/>
        <v>100000</v>
      </c>
      <c r="J20" s="332">
        <f t="shared" si="1"/>
        <v>100000</v>
      </c>
      <c r="K20" s="333"/>
      <c r="L20" s="346"/>
    </row>
    <row r="21" spans="5:16" ht="18.75" customHeight="1" x14ac:dyDescent="0.2">
      <c r="E21" s="372" t="s">
        <v>174</v>
      </c>
      <c r="F21" s="335" t="s">
        <v>176</v>
      </c>
      <c r="G21" s="332">
        <v>111600000</v>
      </c>
      <c r="H21" s="332">
        <f>H22+H23</f>
        <v>1580000</v>
      </c>
      <c r="I21" s="332">
        <f t="shared" si="0"/>
        <v>1580000</v>
      </c>
      <c r="J21" s="332">
        <f t="shared" si="1"/>
        <v>1580000</v>
      </c>
      <c r="K21" s="333">
        <f>J21/G21*100</f>
        <v>1.4157706093189963</v>
      </c>
      <c r="L21" s="346"/>
    </row>
    <row r="22" spans="5:16" ht="18.75" customHeight="1" x14ac:dyDescent="0.2">
      <c r="E22" s="372"/>
      <c r="F22" s="341" t="s">
        <v>151</v>
      </c>
      <c r="G22" s="332"/>
      <c r="H22" s="340">
        <v>0</v>
      </c>
      <c r="I22" s="340">
        <f t="shared" si="0"/>
        <v>0</v>
      </c>
      <c r="J22" s="332">
        <f t="shared" si="1"/>
        <v>0</v>
      </c>
      <c r="K22" s="333"/>
      <c r="L22" s="346"/>
    </row>
    <row r="23" spans="5:16" ht="18.75" customHeight="1" x14ac:dyDescent="0.2">
      <c r="E23" s="372"/>
      <c r="F23" s="341" t="str">
        <f xml:space="preserve"> "Penerimaan Piutang " &amp;F21</f>
        <v>Penerimaan Piutang Pajak Wisma Pariwisata</v>
      </c>
      <c r="G23" s="340"/>
      <c r="H23" s="340">
        <v>1580000</v>
      </c>
      <c r="I23" s="340">
        <f t="shared" si="0"/>
        <v>1580000</v>
      </c>
      <c r="J23" s="332">
        <f t="shared" si="1"/>
        <v>1580000</v>
      </c>
      <c r="K23" s="333"/>
      <c r="L23" s="346"/>
    </row>
    <row r="24" spans="5:16" ht="18.75" customHeight="1" x14ac:dyDescent="0.2">
      <c r="E24" s="373" t="s">
        <v>177</v>
      </c>
      <c r="F24" s="427" t="s">
        <v>159</v>
      </c>
      <c r="G24" s="428">
        <v>3637447807</v>
      </c>
      <c r="H24" s="349">
        <f>H25+H28+H31+H34</f>
        <v>166717042</v>
      </c>
      <c r="I24" s="349">
        <f t="shared" si="0"/>
        <v>166717042</v>
      </c>
      <c r="J24" s="349">
        <f t="shared" si="1"/>
        <v>166717042</v>
      </c>
      <c r="K24" s="350">
        <f>J24/G24*100</f>
        <v>4.5833521426524761</v>
      </c>
      <c r="L24" s="346"/>
      <c r="M24" s="310">
        <v>3637447807</v>
      </c>
      <c r="N24" s="404"/>
    </row>
    <row r="25" spans="5:16" ht="18.75" customHeight="1" x14ac:dyDescent="0.2">
      <c r="E25" s="372" t="s">
        <v>178</v>
      </c>
      <c r="F25" s="335" t="s">
        <v>179</v>
      </c>
      <c r="G25" s="468"/>
      <c r="H25" s="332">
        <f>H26+H27</f>
        <v>132018013</v>
      </c>
      <c r="I25" s="332">
        <f>H25:H34</f>
        <v>132018013</v>
      </c>
      <c r="J25" s="332">
        <f t="shared" si="1"/>
        <v>132018013</v>
      </c>
      <c r="K25" s="333"/>
      <c r="L25" s="346"/>
      <c r="M25" s="327"/>
      <c r="N25" s="404"/>
      <c r="P25"/>
    </row>
    <row r="26" spans="5:16" ht="18.75" customHeight="1" x14ac:dyDescent="0.2">
      <c r="E26" s="372"/>
      <c r="F26" s="341" t="s">
        <v>180</v>
      </c>
      <c r="G26" s="332"/>
      <c r="H26" s="340">
        <v>0</v>
      </c>
      <c r="I26" s="340">
        <f t="shared" ref="I26:I55" si="2">H26</f>
        <v>0</v>
      </c>
      <c r="J26" s="332">
        <f t="shared" si="1"/>
        <v>0</v>
      </c>
      <c r="K26" s="333"/>
      <c r="L26" s="346"/>
      <c r="M26" s="327"/>
      <c r="N26" s="404"/>
    </row>
    <row r="27" spans="5:16" ht="18.75" customHeight="1" x14ac:dyDescent="0.2">
      <c r="E27" s="372"/>
      <c r="F27" s="341" t="str">
        <f xml:space="preserve"> "Penerimaan Piutang " &amp;F25</f>
        <v>Penerimaan Piutang Pajak Restoran dan Sejenisnya</v>
      </c>
      <c r="G27" s="340"/>
      <c r="H27" s="340">
        <f>39331341+92686672</f>
        <v>132018013</v>
      </c>
      <c r="I27" s="340">
        <f t="shared" si="2"/>
        <v>132018013</v>
      </c>
      <c r="J27" s="332">
        <f t="shared" si="1"/>
        <v>132018013</v>
      </c>
      <c r="K27" s="342"/>
      <c r="L27" s="346"/>
      <c r="M27" s="327"/>
    </row>
    <row r="28" spans="5:16" ht="18.75" customHeight="1" x14ac:dyDescent="0.2">
      <c r="E28" s="372" t="s">
        <v>181</v>
      </c>
      <c r="F28" s="335" t="s">
        <v>182</v>
      </c>
      <c r="G28" s="468"/>
      <c r="H28" s="359">
        <f>H29+H30</f>
        <v>16901229</v>
      </c>
      <c r="I28" s="332">
        <f t="shared" si="2"/>
        <v>16901229</v>
      </c>
      <c r="J28" s="332">
        <f t="shared" si="1"/>
        <v>16901229</v>
      </c>
      <c r="K28" s="333"/>
      <c r="L28" s="346"/>
      <c r="M28" s="327"/>
    </row>
    <row r="29" spans="5:16" ht="18.75" customHeight="1" x14ac:dyDescent="0.2">
      <c r="E29" s="372"/>
      <c r="F29" s="341" t="s">
        <v>183</v>
      </c>
      <c r="G29" s="332"/>
      <c r="H29" s="340">
        <v>0</v>
      </c>
      <c r="I29" s="340">
        <f t="shared" si="2"/>
        <v>0</v>
      </c>
      <c r="J29" s="332">
        <f t="shared" si="1"/>
        <v>0</v>
      </c>
      <c r="K29" s="333"/>
      <c r="L29" s="346"/>
      <c r="M29" s="421"/>
      <c r="N29" s="420"/>
    </row>
    <row r="30" spans="5:16" ht="18.75" customHeight="1" x14ac:dyDescent="0.2">
      <c r="E30" s="372"/>
      <c r="F30" s="341" t="str">
        <f xml:space="preserve"> "Penerimaan Piutang " &amp;F28</f>
        <v>Penerimaan Piutang Pajak Rumah Makan dan Sejenisnya</v>
      </c>
      <c r="G30" s="340"/>
      <c r="H30" s="340">
        <v>16901229</v>
      </c>
      <c r="I30" s="340">
        <f t="shared" si="2"/>
        <v>16901229</v>
      </c>
      <c r="J30" s="332">
        <f t="shared" si="1"/>
        <v>16901229</v>
      </c>
      <c r="K30" s="342"/>
      <c r="L30" s="346"/>
      <c r="M30" s="327"/>
    </row>
    <row r="31" spans="5:16" ht="18.75" customHeight="1" x14ac:dyDescent="0.2">
      <c r="E31" s="372" t="s">
        <v>184</v>
      </c>
      <c r="F31" s="335" t="s">
        <v>185</v>
      </c>
      <c r="G31" s="468"/>
      <c r="H31" s="332">
        <f>H32+H33</f>
        <v>17797800</v>
      </c>
      <c r="I31" s="332">
        <f t="shared" si="2"/>
        <v>17797800</v>
      </c>
      <c r="J31" s="332">
        <f t="shared" si="1"/>
        <v>17797800</v>
      </c>
      <c r="K31" s="333"/>
      <c r="L31" s="346"/>
    </row>
    <row r="32" spans="5:16" ht="18.75" customHeight="1" x14ac:dyDescent="0.2">
      <c r="E32" s="372"/>
      <c r="F32" s="341" t="s">
        <v>186</v>
      </c>
      <c r="G32" s="340"/>
      <c r="H32" s="340">
        <v>0</v>
      </c>
      <c r="I32" s="340">
        <f t="shared" si="2"/>
        <v>0</v>
      </c>
      <c r="J32" s="332">
        <f t="shared" si="1"/>
        <v>0</v>
      </c>
      <c r="K32" s="342"/>
      <c r="L32" s="346"/>
    </row>
    <row r="33" spans="5:16" ht="18.75" customHeight="1" x14ac:dyDescent="0.2">
      <c r="E33" s="372"/>
      <c r="F33" s="341" t="str">
        <f xml:space="preserve"> "Penerimaan Piutang " &amp;F31</f>
        <v>Penerimaan Piutang Pajak Kafetaria dan Sejenisnya</v>
      </c>
      <c r="G33" s="340"/>
      <c r="H33" s="340">
        <v>17797800</v>
      </c>
      <c r="I33" s="340">
        <f t="shared" si="2"/>
        <v>17797800</v>
      </c>
      <c r="J33" s="332">
        <f t="shared" si="1"/>
        <v>17797800</v>
      </c>
      <c r="K33" s="333"/>
      <c r="L33" s="346"/>
      <c r="N33" s="327"/>
    </row>
    <row r="34" spans="5:16" ht="18.75" customHeight="1" x14ac:dyDescent="0.2">
      <c r="E34" s="372" t="s">
        <v>188</v>
      </c>
      <c r="F34" s="335" t="s">
        <v>187</v>
      </c>
      <c r="G34" s="468"/>
      <c r="H34" s="332">
        <v>0</v>
      </c>
      <c r="I34" s="332">
        <f t="shared" si="2"/>
        <v>0</v>
      </c>
      <c r="J34" s="332">
        <f t="shared" si="1"/>
        <v>0</v>
      </c>
      <c r="K34" s="333"/>
      <c r="L34" s="346"/>
      <c r="N34" s="327"/>
    </row>
    <row r="35" spans="5:16" ht="18.75" customHeight="1" x14ac:dyDescent="0.2">
      <c r="E35" s="373" t="s">
        <v>189</v>
      </c>
      <c r="F35" s="351" t="s">
        <v>160</v>
      </c>
      <c r="G35" s="349">
        <f>G36+G39</f>
        <v>11590549</v>
      </c>
      <c r="H35" s="349">
        <f>H36</f>
        <v>0</v>
      </c>
      <c r="I35" s="349">
        <f t="shared" si="2"/>
        <v>0</v>
      </c>
      <c r="J35" s="349">
        <f t="shared" si="1"/>
        <v>0</v>
      </c>
      <c r="K35" s="350">
        <f>J35/G35*100</f>
        <v>0</v>
      </c>
      <c r="L35" s="346"/>
      <c r="N35" s="327"/>
    </row>
    <row r="36" spans="5:16" ht="18.75" customHeight="1" x14ac:dyDescent="0.2">
      <c r="E36" s="374" t="s">
        <v>191</v>
      </c>
      <c r="F36" s="337" t="s">
        <v>190</v>
      </c>
      <c r="G36" s="332">
        <v>11590549</v>
      </c>
      <c r="H36" s="332">
        <f>H38+H40</f>
        <v>0</v>
      </c>
      <c r="I36" s="332">
        <f t="shared" si="2"/>
        <v>0</v>
      </c>
      <c r="J36" s="332">
        <f t="shared" si="1"/>
        <v>0</v>
      </c>
      <c r="K36" s="333">
        <f>J36/G36*100</f>
        <v>0</v>
      </c>
      <c r="L36" s="346"/>
      <c r="N36" s="422"/>
      <c r="O36" s="421"/>
    </row>
    <row r="37" spans="5:16" ht="18.75" customHeight="1" x14ac:dyDescent="0.2">
      <c r="E37" s="374"/>
      <c r="F37" s="344" t="s">
        <v>192</v>
      </c>
      <c r="G37" s="332"/>
      <c r="H37" s="340">
        <v>0</v>
      </c>
      <c r="I37" s="340">
        <f t="shared" si="2"/>
        <v>0</v>
      </c>
      <c r="J37" s="332">
        <f t="shared" si="1"/>
        <v>0</v>
      </c>
      <c r="K37" s="333"/>
      <c r="L37" s="346"/>
      <c r="N37" s="421"/>
      <c r="O37" s="327"/>
    </row>
    <row r="38" spans="5:16" ht="18.75" customHeight="1" x14ac:dyDescent="0.2">
      <c r="E38" s="374"/>
      <c r="F38" s="341" t="str">
        <f xml:space="preserve"> "Penerimaan Piutang " &amp;F36</f>
        <v>Penerimaan Piutang Pajak Diskotik, Karaoke, Club Malam, dan Sejenisnya</v>
      </c>
      <c r="G38" s="332"/>
      <c r="H38" s="343">
        <v>0</v>
      </c>
      <c r="I38" s="343">
        <f t="shared" si="2"/>
        <v>0</v>
      </c>
      <c r="J38" s="332">
        <f t="shared" si="1"/>
        <v>0</v>
      </c>
      <c r="K38" s="342"/>
      <c r="L38" s="346"/>
      <c r="N38" s="327"/>
    </row>
    <row r="39" spans="5:16" ht="18.75" customHeight="1" x14ac:dyDescent="0.2">
      <c r="E39" s="374"/>
      <c r="F39" s="341" t="s">
        <v>225</v>
      </c>
      <c r="G39" s="332"/>
      <c r="H39" s="343">
        <v>0</v>
      </c>
      <c r="I39" s="343">
        <f t="shared" si="2"/>
        <v>0</v>
      </c>
      <c r="J39" s="332">
        <f t="shared" si="1"/>
        <v>0</v>
      </c>
      <c r="K39" s="342"/>
      <c r="L39" s="346"/>
      <c r="M39"/>
    </row>
    <row r="40" spans="5:16" ht="18.75" customHeight="1" x14ac:dyDescent="0.2">
      <c r="E40" s="374"/>
      <c r="F40" s="341" t="s">
        <v>275</v>
      </c>
      <c r="G40" s="332"/>
      <c r="H40" s="343">
        <v>0</v>
      </c>
      <c r="I40" s="343">
        <f t="shared" si="2"/>
        <v>0</v>
      </c>
      <c r="J40" s="332">
        <f t="shared" si="1"/>
        <v>0</v>
      </c>
      <c r="K40" s="342"/>
      <c r="L40" s="346"/>
      <c r="M40"/>
    </row>
    <row r="41" spans="5:16" ht="18.75" customHeight="1" x14ac:dyDescent="0.2">
      <c r="E41" s="373" t="s">
        <v>193</v>
      </c>
      <c r="F41" s="351" t="s">
        <v>161</v>
      </c>
      <c r="G41" s="349">
        <f>G42+G43</f>
        <v>846864648</v>
      </c>
      <c r="H41" s="349">
        <f>H42+H43</f>
        <v>3618000</v>
      </c>
      <c r="I41" s="349">
        <f t="shared" si="2"/>
        <v>3618000</v>
      </c>
      <c r="J41" s="349">
        <f t="shared" si="1"/>
        <v>3618000</v>
      </c>
      <c r="K41" s="350">
        <f>J41/G41*100</f>
        <v>0.42722293444937848</v>
      </c>
      <c r="L41" s="346"/>
    </row>
    <row r="42" spans="5:16" ht="18.75" customHeight="1" x14ac:dyDescent="0.2">
      <c r="E42" s="372" t="s">
        <v>195</v>
      </c>
      <c r="F42" s="335" t="s">
        <v>194</v>
      </c>
      <c r="G42" s="334">
        <v>426864648</v>
      </c>
      <c r="H42" s="334">
        <v>1050000</v>
      </c>
      <c r="I42" s="334">
        <f t="shared" si="2"/>
        <v>1050000</v>
      </c>
      <c r="J42" s="332">
        <f t="shared" si="1"/>
        <v>1050000</v>
      </c>
      <c r="K42" s="333">
        <f t="shared" ref="K42:K48" si="3">J42/G42*100</f>
        <v>0.24597961084844863</v>
      </c>
      <c r="L42" s="346"/>
    </row>
    <row r="43" spans="5:16" ht="18.75" customHeight="1" x14ac:dyDescent="0.2">
      <c r="E43" s="372" t="s">
        <v>196</v>
      </c>
      <c r="F43" s="335" t="s">
        <v>197</v>
      </c>
      <c r="G43" s="334">
        <v>420000000</v>
      </c>
      <c r="H43" s="334">
        <f>1488000+1080000</f>
        <v>2568000</v>
      </c>
      <c r="I43" s="334">
        <f t="shared" si="2"/>
        <v>2568000</v>
      </c>
      <c r="J43" s="332">
        <f t="shared" si="1"/>
        <v>2568000</v>
      </c>
      <c r="K43" s="333">
        <f t="shared" si="3"/>
        <v>0.61142857142857143</v>
      </c>
      <c r="L43" s="346"/>
      <c r="M43" s="404"/>
    </row>
    <row r="44" spans="5:16" ht="18.75" customHeight="1" x14ac:dyDescent="0.2">
      <c r="E44" s="373" t="s">
        <v>198</v>
      </c>
      <c r="F44" s="351" t="s">
        <v>162</v>
      </c>
      <c r="G44" s="426">
        <v>20400000000</v>
      </c>
      <c r="H44" s="331">
        <v>1546223884</v>
      </c>
      <c r="I44" s="331">
        <f t="shared" si="2"/>
        <v>1546223884</v>
      </c>
      <c r="J44" s="349">
        <f t="shared" si="1"/>
        <v>1546223884</v>
      </c>
      <c r="K44" s="350">
        <f t="shared" si="3"/>
        <v>7.5795288431372549</v>
      </c>
      <c r="L44" s="346"/>
      <c r="M44" s="404"/>
      <c r="P44" s="403"/>
    </row>
    <row r="45" spans="5:16" ht="18.75" customHeight="1" x14ac:dyDescent="0.2">
      <c r="E45" s="373" t="s">
        <v>199</v>
      </c>
      <c r="F45" s="351" t="s">
        <v>85</v>
      </c>
      <c r="G45" s="331">
        <v>300000000</v>
      </c>
      <c r="H45" s="331">
        <f>H46+H47</f>
        <v>2300000</v>
      </c>
      <c r="I45" s="331">
        <f t="shared" si="2"/>
        <v>2300000</v>
      </c>
      <c r="J45" s="349">
        <f t="shared" si="1"/>
        <v>2300000</v>
      </c>
      <c r="K45" s="350">
        <f t="shared" si="3"/>
        <v>0.76666666666666661</v>
      </c>
      <c r="L45" s="346"/>
      <c r="M45" s="405"/>
      <c r="N45" s="403"/>
    </row>
    <row r="46" spans="5:16" ht="18.75" customHeight="1" x14ac:dyDescent="0.2">
      <c r="E46" s="373"/>
      <c r="F46" s="344" t="s">
        <v>163</v>
      </c>
      <c r="G46" s="331"/>
      <c r="H46" s="334">
        <v>0</v>
      </c>
      <c r="I46" s="334">
        <f t="shared" si="2"/>
        <v>0</v>
      </c>
      <c r="J46" s="332">
        <f t="shared" si="1"/>
        <v>0</v>
      </c>
      <c r="K46" s="350"/>
      <c r="L46" s="346"/>
    </row>
    <row r="47" spans="5:16" ht="18.75" customHeight="1" x14ac:dyDescent="0.2">
      <c r="E47" s="373"/>
      <c r="F47" s="341" t="str">
        <f xml:space="preserve"> "Penerimaan Piutang " &amp;F45</f>
        <v>Penerimaan Piutang Pajak Parkir</v>
      </c>
      <c r="G47" s="331"/>
      <c r="H47" s="334">
        <v>2300000</v>
      </c>
      <c r="I47" s="334">
        <f t="shared" si="2"/>
        <v>2300000</v>
      </c>
      <c r="J47" s="332">
        <f t="shared" si="1"/>
        <v>2300000</v>
      </c>
      <c r="K47" s="350"/>
      <c r="L47" s="346"/>
    </row>
    <row r="48" spans="5:16" ht="18.75" customHeight="1" x14ac:dyDescent="0.2">
      <c r="E48" s="373" t="s">
        <v>202</v>
      </c>
      <c r="F48" s="351" t="s">
        <v>200</v>
      </c>
      <c r="G48" s="331">
        <v>80000000</v>
      </c>
      <c r="H48" s="331">
        <f>H49+H50</f>
        <v>750000</v>
      </c>
      <c r="I48" s="331">
        <f t="shared" si="2"/>
        <v>750000</v>
      </c>
      <c r="J48" s="331">
        <f t="shared" si="1"/>
        <v>750000</v>
      </c>
      <c r="K48" s="350">
        <f t="shared" si="3"/>
        <v>0.9375</v>
      </c>
      <c r="L48" s="346"/>
    </row>
    <row r="49" spans="5:14" ht="18.75" customHeight="1" x14ac:dyDescent="0.2">
      <c r="E49" s="372"/>
      <c r="F49" s="341" t="s">
        <v>201</v>
      </c>
      <c r="G49" s="334"/>
      <c r="H49" s="343">
        <v>750000</v>
      </c>
      <c r="I49" s="343">
        <f t="shared" si="2"/>
        <v>750000</v>
      </c>
      <c r="J49" s="332">
        <f t="shared" si="1"/>
        <v>750000</v>
      </c>
      <c r="K49" s="333"/>
      <c r="L49" s="346"/>
      <c r="M49" s="403"/>
    </row>
    <row r="50" spans="5:14" ht="18.75" customHeight="1" x14ac:dyDescent="0.2">
      <c r="E50" s="372"/>
      <c r="F50" s="341" t="str">
        <f xml:space="preserve"> "Penerimaan Piutang " &amp;F48</f>
        <v>Penerimaan Piutang Pajak Air Tanah</v>
      </c>
      <c r="G50" s="343"/>
      <c r="H50" s="343">
        <v>0</v>
      </c>
      <c r="I50" s="343">
        <f t="shared" si="2"/>
        <v>0</v>
      </c>
      <c r="J50" s="332">
        <f t="shared" si="1"/>
        <v>0</v>
      </c>
      <c r="K50" s="342"/>
      <c r="L50" s="346"/>
    </row>
    <row r="51" spans="5:14" ht="18.75" customHeight="1" x14ac:dyDescent="0.2">
      <c r="E51" s="373" t="s">
        <v>203</v>
      </c>
      <c r="F51" s="351" t="s">
        <v>87</v>
      </c>
      <c r="G51" s="331">
        <v>500000000</v>
      </c>
      <c r="H51" s="331">
        <v>0</v>
      </c>
      <c r="I51" s="331">
        <f t="shared" si="2"/>
        <v>0</v>
      </c>
      <c r="J51" s="349">
        <f t="shared" si="1"/>
        <v>0</v>
      </c>
      <c r="K51" s="350">
        <f>J51/G51*100</f>
        <v>0</v>
      </c>
      <c r="L51" s="346"/>
    </row>
    <row r="52" spans="5:14" ht="18.75" customHeight="1" x14ac:dyDescent="0.2">
      <c r="E52" s="373" t="s">
        <v>204</v>
      </c>
      <c r="F52" s="351" t="s">
        <v>226</v>
      </c>
      <c r="G52" s="331">
        <v>785886750</v>
      </c>
      <c r="H52" s="331">
        <f>H53+H54</f>
        <v>0</v>
      </c>
      <c r="I52" s="331">
        <f t="shared" si="2"/>
        <v>0</v>
      </c>
      <c r="J52" s="349">
        <f t="shared" si="1"/>
        <v>0</v>
      </c>
      <c r="K52" s="350">
        <v>0</v>
      </c>
      <c r="L52" s="346"/>
    </row>
    <row r="53" spans="5:14" ht="18.75" customHeight="1" x14ac:dyDescent="0.2">
      <c r="E53" s="373"/>
      <c r="F53" s="401" t="s">
        <v>228</v>
      </c>
      <c r="G53" s="331"/>
      <c r="H53" s="331"/>
      <c r="I53" s="331">
        <f>H53</f>
        <v>0</v>
      </c>
      <c r="J53" s="349">
        <f>I53</f>
        <v>0</v>
      </c>
      <c r="K53" s="350"/>
      <c r="L53" s="346"/>
    </row>
    <row r="54" spans="5:14" ht="18.75" customHeight="1" x14ac:dyDescent="0.2">
      <c r="E54" s="373"/>
      <c r="F54" s="401" t="s">
        <v>227</v>
      </c>
      <c r="G54" s="331"/>
      <c r="H54" s="334">
        <v>0</v>
      </c>
      <c r="I54" s="334">
        <f>H54</f>
        <v>0</v>
      </c>
      <c r="J54" s="332">
        <f>I54</f>
        <v>0</v>
      </c>
      <c r="K54" s="350"/>
      <c r="L54" s="346"/>
    </row>
    <row r="55" spans="5:14" ht="27" customHeight="1" x14ac:dyDescent="0.2">
      <c r="E55" s="373" t="s">
        <v>206</v>
      </c>
      <c r="F55" s="360" t="s">
        <v>205</v>
      </c>
      <c r="G55" s="361">
        <f>G56+G57</f>
        <v>33451567633</v>
      </c>
      <c r="H55" s="361">
        <f>H56+H57</f>
        <v>164298469</v>
      </c>
      <c r="I55" s="361">
        <f t="shared" si="2"/>
        <v>164298469</v>
      </c>
      <c r="J55" s="361">
        <f t="shared" si="1"/>
        <v>164298469</v>
      </c>
      <c r="K55" s="362">
        <f>J55/G55*100</f>
        <v>0.49115327210530912</v>
      </c>
      <c r="L55" s="346"/>
      <c r="M55" s="327"/>
      <c r="N55" s="403"/>
    </row>
    <row r="56" spans="5:14" ht="27" customHeight="1" x14ac:dyDescent="0.2">
      <c r="E56" s="372"/>
      <c r="F56" s="339" t="s">
        <v>207</v>
      </c>
      <c r="G56" s="343">
        <v>15673511656</v>
      </c>
      <c r="H56" s="358">
        <v>0</v>
      </c>
      <c r="I56" s="358"/>
      <c r="J56" s="359">
        <f t="shared" si="1"/>
        <v>0</v>
      </c>
      <c r="K56" s="402">
        <f t="shared" ref="K56" si="4">J56/G56*100</f>
        <v>0</v>
      </c>
      <c r="L56" s="346"/>
    </row>
    <row r="57" spans="5:14" ht="27" customHeight="1" x14ac:dyDescent="0.2">
      <c r="E57" s="372"/>
      <c r="F57" s="339" t="s">
        <v>208</v>
      </c>
      <c r="G57" s="343">
        <v>17778055977</v>
      </c>
      <c r="H57" s="363">
        <v>164298469</v>
      </c>
      <c r="I57" s="363">
        <f>H57</f>
        <v>164298469</v>
      </c>
      <c r="J57" s="359">
        <f t="shared" si="1"/>
        <v>164298469</v>
      </c>
      <c r="K57" s="342"/>
      <c r="L57" s="347"/>
    </row>
    <row r="58" spans="5:14" ht="26.25" customHeight="1" x14ac:dyDescent="0.2">
      <c r="E58" s="373" t="s">
        <v>209</v>
      </c>
      <c r="F58" s="352" t="s">
        <v>115</v>
      </c>
      <c r="G58" s="331">
        <v>11843815804</v>
      </c>
      <c r="H58" s="331">
        <v>254708400</v>
      </c>
      <c r="I58" s="331">
        <f>H58</f>
        <v>254708400</v>
      </c>
      <c r="J58" s="370">
        <f t="shared" si="1"/>
        <v>254708400</v>
      </c>
      <c r="K58" s="357">
        <f>J58/G58*100</f>
        <v>2.1505602942083715</v>
      </c>
      <c r="L58" s="346"/>
      <c r="M58" s="419"/>
    </row>
    <row r="59" spans="5:14" ht="10.5" customHeight="1" x14ac:dyDescent="0.2">
      <c r="E59" s="372"/>
      <c r="F59" s="336"/>
      <c r="G59" s="334"/>
      <c r="H59" s="334"/>
      <c r="I59" s="334"/>
      <c r="J59" s="334"/>
      <c r="K59" s="333"/>
      <c r="L59" s="346"/>
    </row>
    <row r="60" spans="5:14" ht="18.75" customHeight="1" x14ac:dyDescent="0.2">
      <c r="E60" s="390" t="str">
        <f>E10</f>
        <v>4.1.02</v>
      </c>
      <c r="F60" s="391" t="str">
        <f>F10</f>
        <v>HASIL RETRIBUSI DAERAH</v>
      </c>
      <c r="G60" s="375">
        <f>G61</f>
        <v>538484000</v>
      </c>
      <c r="H60" s="375">
        <v>0</v>
      </c>
      <c r="I60" s="375">
        <f t="shared" ref="I60:I65" si="5">H60</f>
        <v>0</v>
      </c>
      <c r="J60" s="375">
        <f t="shared" ref="J60:J65" si="6">H60</f>
        <v>0</v>
      </c>
      <c r="K60" s="388">
        <f>J60/G60*100</f>
        <v>0</v>
      </c>
      <c r="L60" s="389"/>
    </row>
    <row r="61" spans="5:14" s="313" customFormat="1" ht="18.75" customHeight="1" x14ac:dyDescent="0.2">
      <c r="E61" s="372" t="s">
        <v>210</v>
      </c>
      <c r="F61" s="371" t="s">
        <v>93</v>
      </c>
      <c r="G61" s="334">
        <f>G62+G63</f>
        <v>538484000</v>
      </c>
      <c r="H61" s="343">
        <v>0</v>
      </c>
      <c r="I61" s="343">
        <f t="shared" si="5"/>
        <v>0</v>
      </c>
      <c r="J61" s="343">
        <f t="shared" si="6"/>
        <v>0</v>
      </c>
      <c r="K61" s="342">
        <f>J61/G61*100</f>
        <v>0</v>
      </c>
      <c r="L61" s="348"/>
    </row>
    <row r="62" spans="5:14" ht="18.75" customHeight="1" x14ac:dyDescent="0.2">
      <c r="E62" s="372" t="s">
        <v>211</v>
      </c>
      <c r="F62" s="336" t="s">
        <v>212</v>
      </c>
      <c r="G62" s="343">
        <v>538484000</v>
      </c>
      <c r="H62" s="334">
        <v>0</v>
      </c>
      <c r="I62" s="334">
        <f t="shared" si="5"/>
        <v>0</v>
      </c>
      <c r="J62" s="332">
        <f t="shared" si="6"/>
        <v>0</v>
      </c>
      <c r="K62" s="333">
        <f>J62/G62*100</f>
        <v>0</v>
      </c>
      <c r="L62" s="346"/>
    </row>
    <row r="63" spans="5:14" ht="21" customHeight="1" x14ac:dyDescent="0.2">
      <c r="E63" s="372"/>
      <c r="F63" s="339" t="s">
        <v>213</v>
      </c>
      <c r="G63" s="334"/>
      <c r="H63" s="343">
        <v>0</v>
      </c>
      <c r="I63" s="343">
        <f t="shared" si="5"/>
        <v>0</v>
      </c>
      <c r="J63" s="332">
        <f t="shared" si="6"/>
        <v>0</v>
      </c>
      <c r="K63" s="333"/>
      <c r="L63" s="346"/>
    </row>
    <row r="64" spans="5:14" ht="21" customHeight="1" x14ac:dyDescent="0.2">
      <c r="E64" s="390" t="s">
        <v>214</v>
      </c>
      <c r="F64" s="391" t="str">
        <f>F11</f>
        <v>LAIN-LAIN PAD YANG SAH</v>
      </c>
      <c r="G64" s="375">
        <f>G65</f>
        <v>300000000</v>
      </c>
      <c r="H64" s="375">
        <f>H65</f>
        <v>50931687</v>
      </c>
      <c r="I64" s="375">
        <f>H64</f>
        <v>50931687</v>
      </c>
      <c r="J64" s="375">
        <f>H64</f>
        <v>50931687</v>
      </c>
      <c r="K64" s="388">
        <f>J64/G64*100</f>
        <v>16.977228999999998</v>
      </c>
      <c r="L64" s="389"/>
    </row>
    <row r="65" spans="5:14" ht="24" customHeight="1" x14ac:dyDescent="0.2">
      <c r="E65" s="372" t="s">
        <v>216</v>
      </c>
      <c r="F65" s="371" t="s">
        <v>217</v>
      </c>
      <c r="G65" s="334">
        <v>300000000</v>
      </c>
      <c r="H65" s="334">
        <f>H66+H67</f>
        <v>50931687</v>
      </c>
      <c r="I65" s="334">
        <f t="shared" si="5"/>
        <v>50931687</v>
      </c>
      <c r="J65" s="332">
        <f t="shared" si="6"/>
        <v>50931687</v>
      </c>
      <c r="K65" s="333">
        <f>J65/G65*100</f>
        <v>16.977228999999998</v>
      </c>
      <c r="L65" s="346"/>
      <c r="M65" s="405"/>
    </row>
    <row r="66" spans="5:14" ht="24" customHeight="1" x14ac:dyDescent="0.25">
      <c r="E66" s="372" t="s">
        <v>215</v>
      </c>
      <c r="F66" s="339" t="s">
        <v>218</v>
      </c>
      <c r="G66" s="334"/>
      <c r="H66" s="334">
        <v>37767649</v>
      </c>
      <c r="I66" s="334">
        <f>H66</f>
        <v>37767649</v>
      </c>
      <c r="J66" s="332">
        <f>I66</f>
        <v>37767649</v>
      </c>
      <c r="K66" s="333"/>
      <c r="L66" s="346"/>
      <c r="M66" s="423">
        <v>2700000</v>
      </c>
      <c r="N66" s="424" t="s">
        <v>279</v>
      </c>
    </row>
    <row r="67" spans="5:14" ht="24" customHeight="1" x14ac:dyDescent="0.25">
      <c r="E67" s="372"/>
      <c r="F67" s="339" t="s">
        <v>229</v>
      </c>
      <c r="G67" s="334"/>
      <c r="H67" s="334">
        <f>M69</f>
        <v>13164038</v>
      </c>
      <c r="I67" s="334">
        <f>H67</f>
        <v>13164038</v>
      </c>
      <c r="J67" s="332">
        <f>I67</f>
        <v>13164038</v>
      </c>
      <c r="K67" s="333"/>
      <c r="L67" s="346"/>
      <c r="M67" s="423">
        <v>10464038</v>
      </c>
      <c r="N67" s="424" t="s">
        <v>280</v>
      </c>
    </row>
    <row r="68" spans="5:14" ht="10.5" customHeight="1" thickBot="1" x14ac:dyDescent="0.3">
      <c r="E68" s="345"/>
      <c r="F68" s="335"/>
      <c r="G68" s="334"/>
      <c r="H68" s="334"/>
      <c r="I68" s="334"/>
      <c r="J68" s="334"/>
      <c r="K68" s="333"/>
      <c r="L68" s="346"/>
      <c r="M68" s="424"/>
      <c r="N68" s="424"/>
    </row>
    <row r="69" spans="5:14" ht="10.5" customHeight="1" x14ac:dyDescent="0.25">
      <c r="E69" s="353"/>
      <c r="F69" s="354"/>
      <c r="G69" s="355"/>
      <c r="H69" s="355"/>
      <c r="I69" s="355"/>
      <c r="J69" s="355"/>
      <c r="K69" s="356"/>
      <c r="L69" s="356"/>
      <c r="M69" s="423">
        <f>M66+M67</f>
        <v>13164038</v>
      </c>
      <c r="N69" s="424"/>
    </row>
    <row r="70" spans="5:14" ht="10.5" customHeight="1" x14ac:dyDescent="0.2">
      <c r="E70" s="364"/>
      <c r="F70" s="365"/>
      <c r="G70" s="366"/>
      <c r="H70" s="366"/>
      <c r="I70" s="366"/>
      <c r="J70" s="366"/>
      <c r="K70" s="367"/>
      <c r="L70" s="367"/>
    </row>
    <row r="71" spans="5:14" ht="19.5" customHeight="1" x14ac:dyDescent="0.2">
      <c r="J71" s="883" t="s">
        <v>278</v>
      </c>
      <c r="K71" s="868"/>
      <c r="L71" s="868"/>
    </row>
    <row r="72" spans="5:14" ht="12.75" customHeight="1" x14ac:dyDescent="0.2">
      <c r="E72" s="867" t="s">
        <v>120</v>
      </c>
      <c r="F72" s="867"/>
      <c r="G72" s="868" t="s">
        <v>165</v>
      </c>
      <c r="H72" s="868"/>
      <c r="I72" s="868"/>
      <c r="J72" s="884" t="s">
        <v>119</v>
      </c>
      <c r="K72" s="884"/>
      <c r="L72" s="884"/>
      <c r="M72" s="860"/>
      <c r="N72" s="860"/>
    </row>
    <row r="74" spans="5:14" ht="28.5" customHeight="1" x14ac:dyDescent="0.2"/>
    <row r="75" spans="5:14" x14ac:dyDescent="0.2">
      <c r="E75" s="838" t="str">
        <f>[1]DESEMBER!$E$73:$F$73</f>
        <v>ERNIATI,S.E,M.Si</v>
      </c>
      <c r="F75" s="838"/>
      <c r="G75" s="838" t="s">
        <v>166</v>
      </c>
      <c r="H75" s="838"/>
      <c r="I75" s="838"/>
      <c r="J75" s="838" t="s">
        <v>154</v>
      </c>
      <c r="K75" s="838"/>
      <c r="L75" s="838"/>
      <c r="M75" s="318"/>
      <c r="N75" s="316"/>
    </row>
    <row r="76" spans="5:14" x14ac:dyDescent="0.2">
      <c r="E76" s="833" t="s">
        <v>121</v>
      </c>
      <c r="F76" s="833"/>
      <c r="G76" s="832" t="s">
        <v>167</v>
      </c>
      <c r="H76" s="833"/>
      <c r="I76" s="833"/>
      <c r="J76" s="832" t="s">
        <v>155</v>
      </c>
      <c r="K76" s="833"/>
      <c r="L76" s="833"/>
      <c r="M76" s="863"/>
      <c r="N76" s="863"/>
    </row>
    <row r="77" spans="5:14" x14ac:dyDescent="0.2">
      <c r="F77" s="316"/>
      <c r="G77" s="314"/>
      <c r="H77" s="314"/>
      <c r="I77" s="314"/>
      <c r="J77" s="833"/>
      <c r="K77" s="833"/>
      <c r="L77" s="833"/>
      <c r="M77" s="863"/>
      <c r="N77" s="863"/>
    </row>
    <row r="78" spans="5:14" x14ac:dyDescent="0.2">
      <c r="F78" s="316"/>
      <c r="G78" s="314"/>
      <c r="H78" s="314"/>
      <c r="I78" s="314"/>
      <c r="J78" s="429"/>
      <c r="K78" s="429"/>
      <c r="L78" s="429"/>
      <c r="M78" s="432"/>
      <c r="N78" s="432"/>
    </row>
    <row r="79" spans="5:14" x14ac:dyDescent="0.2">
      <c r="F79" s="429"/>
      <c r="G79" s="833"/>
      <c r="H79" s="833"/>
      <c r="I79" s="833"/>
      <c r="J79" s="833"/>
      <c r="K79" s="833"/>
      <c r="L79" s="314"/>
      <c r="M79" s="833"/>
      <c r="N79" s="833"/>
    </row>
    <row r="80" spans="5:14" x14ac:dyDescent="0.2">
      <c r="F80" s="368" t="s">
        <v>122</v>
      </c>
      <c r="G80" s="369" t="s">
        <v>123</v>
      </c>
      <c r="H80" s="429"/>
      <c r="I80" s="429"/>
      <c r="J80" s="429"/>
      <c r="K80" s="429"/>
      <c r="L80" s="314"/>
      <c r="M80" s="429"/>
      <c r="N80" s="429"/>
    </row>
    <row r="81" spans="5:14" x14ac:dyDescent="0.2">
      <c r="G81" s="429"/>
      <c r="H81" s="429"/>
      <c r="I81" s="429"/>
      <c r="J81" s="429"/>
      <c r="K81" s="429"/>
      <c r="L81" s="314"/>
      <c r="M81" s="429"/>
      <c r="N81" s="429"/>
    </row>
    <row r="82" spans="5:14" x14ac:dyDescent="0.2">
      <c r="F82" s="338" t="s">
        <v>152</v>
      </c>
      <c r="G82" s="432" t="s">
        <v>124</v>
      </c>
      <c r="H82" s="429"/>
      <c r="I82" s="429"/>
      <c r="J82" s="429"/>
      <c r="K82" s="429"/>
      <c r="L82" s="314"/>
      <c r="M82" s="429"/>
      <c r="N82" s="429"/>
    </row>
    <row r="83" spans="5:14" x14ac:dyDescent="0.2">
      <c r="F83" s="338"/>
      <c r="G83" s="316"/>
      <c r="H83" s="429"/>
      <c r="I83" s="429"/>
      <c r="J83" s="429"/>
      <c r="K83" s="429"/>
      <c r="L83" s="314"/>
      <c r="M83" s="429"/>
      <c r="N83" s="429"/>
    </row>
    <row r="84" spans="5:14" x14ac:dyDescent="0.2">
      <c r="F84" s="338" t="s">
        <v>153</v>
      </c>
      <c r="G84" s="432" t="s">
        <v>124</v>
      </c>
      <c r="H84" s="429"/>
      <c r="I84" s="429"/>
      <c r="J84" s="429"/>
      <c r="K84" s="429"/>
      <c r="L84" s="314"/>
      <c r="M84" s="429"/>
      <c r="N84" s="429"/>
    </row>
    <row r="85" spans="5:14" x14ac:dyDescent="0.2">
      <c r="F85" s="314"/>
      <c r="G85" s="432"/>
      <c r="H85" s="429"/>
      <c r="I85" s="429"/>
      <c r="J85" s="429"/>
      <c r="K85" s="429"/>
      <c r="L85" s="314"/>
      <c r="M85" s="429"/>
      <c r="N85" s="429"/>
    </row>
    <row r="86" spans="5:14" x14ac:dyDescent="0.2">
      <c r="H86" s="429"/>
      <c r="I86" s="429"/>
      <c r="J86" s="429"/>
      <c r="K86" s="429"/>
      <c r="L86" s="314"/>
      <c r="M86" s="429"/>
      <c r="N86" s="429"/>
    </row>
    <row r="87" spans="5:14" x14ac:dyDescent="0.2">
      <c r="F87" s="314"/>
      <c r="G87" s="432"/>
    </row>
    <row r="88" spans="5:14" x14ac:dyDescent="0.2">
      <c r="I88" s="328" t="s">
        <v>145</v>
      </c>
    </row>
    <row r="91" spans="5:14" x14ac:dyDescent="0.2">
      <c r="E91" s="864"/>
      <c r="F91" s="864"/>
      <c r="G91" s="864"/>
      <c r="H91" s="864"/>
      <c r="I91" s="864"/>
      <c r="J91" s="864"/>
      <c r="K91" s="864"/>
      <c r="L91" s="864"/>
    </row>
    <row r="92" spans="5:14" x14ac:dyDescent="0.2">
      <c r="E92" s="864"/>
      <c r="F92" s="864"/>
      <c r="G92" s="864"/>
      <c r="H92" s="864"/>
      <c r="I92" s="864"/>
      <c r="J92" s="864"/>
      <c r="K92" s="864"/>
      <c r="L92" s="864"/>
    </row>
    <row r="93" spans="5:14" x14ac:dyDescent="0.2">
      <c r="E93" s="861"/>
      <c r="F93" s="861"/>
      <c r="G93" s="861"/>
      <c r="H93" s="861"/>
      <c r="I93" s="861"/>
      <c r="J93" s="861"/>
      <c r="K93" s="861"/>
      <c r="L93" s="861"/>
    </row>
    <row r="94" spans="5:14" x14ac:dyDescent="0.2">
      <c r="E94" s="425"/>
      <c r="F94" s="425"/>
      <c r="G94" s="425"/>
      <c r="H94" s="425"/>
      <c r="I94" s="425"/>
      <c r="J94" s="425"/>
      <c r="K94" s="425"/>
      <c r="L94" s="425"/>
      <c r="M94" s="425"/>
    </row>
    <row r="95" spans="5:14" x14ac:dyDescent="0.2">
      <c r="E95" s="433"/>
      <c r="F95" s="434"/>
      <c r="G95" s="435"/>
      <c r="H95" s="434"/>
      <c r="I95" s="434"/>
      <c r="J95" s="434"/>
      <c r="K95" s="434"/>
      <c r="L95" s="435"/>
      <c r="M95" s="425"/>
    </row>
    <row r="96" spans="5:14" ht="17.25" customHeight="1" x14ac:dyDescent="0.2">
      <c r="E96" s="436"/>
      <c r="F96" s="437"/>
      <c r="G96" s="438"/>
      <c r="H96" s="438"/>
      <c r="I96" s="438"/>
      <c r="J96" s="438"/>
      <c r="K96" s="439"/>
      <c r="L96" s="439"/>
      <c r="M96" s="425"/>
    </row>
    <row r="97" spans="5:13" ht="17.25" customHeight="1" x14ac:dyDescent="0.2">
      <c r="E97" s="440"/>
      <c r="F97" s="441"/>
      <c r="G97" s="442"/>
      <c r="H97" s="442"/>
      <c r="I97" s="442"/>
      <c r="J97" s="442"/>
      <c r="K97" s="443"/>
      <c r="L97" s="443"/>
      <c r="M97" s="425"/>
    </row>
    <row r="98" spans="5:13" ht="22.5" customHeight="1" x14ac:dyDescent="0.2">
      <c r="E98" s="440"/>
      <c r="F98" s="441"/>
      <c r="G98" s="442"/>
      <c r="H98" s="442"/>
      <c r="I98" s="442"/>
      <c r="J98" s="442"/>
      <c r="K98" s="443"/>
      <c r="L98" s="443"/>
      <c r="M98" s="425"/>
    </row>
    <row r="99" spans="5:13" ht="22.5" customHeight="1" x14ac:dyDescent="0.2">
      <c r="E99" s="440"/>
      <c r="F99" s="441"/>
      <c r="G99" s="442"/>
      <c r="H99" s="442"/>
      <c r="I99" s="442"/>
      <c r="J99" s="442"/>
      <c r="K99" s="443"/>
      <c r="L99" s="443"/>
      <c r="M99" s="425"/>
    </row>
    <row r="100" spans="5:13" ht="14.25" customHeight="1" x14ac:dyDescent="0.2">
      <c r="E100" s="444"/>
      <c r="F100" s="445"/>
      <c r="G100" s="446"/>
      <c r="H100" s="446"/>
      <c r="I100" s="446"/>
      <c r="J100" s="446"/>
      <c r="K100" s="447"/>
      <c r="L100" s="447"/>
      <c r="M100" s="425"/>
    </row>
    <row r="101" spans="5:13" ht="16.5" customHeight="1" x14ac:dyDescent="0.2">
      <c r="E101" s="444"/>
      <c r="F101" s="445"/>
      <c r="G101" s="446"/>
      <c r="H101" s="446"/>
      <c r="I101" s="446"/>
      <c r="J101" s="446"/>
      <c r="K101" s="447"/>
      <c r="L101" s="447"/>
      <c r="M101" s="425"/>
    </row>
    <row r="102" spans="5:13" ht="16.5" customHeight="1" x14ac:dyDescent="0.2">
      <c r="E102" s="444"/>
      <c r="F102" s="448"/>
      <c r="G102" s="449"/>
      <c r="H102" s="449"/>
      <c r="I102" s="449"/>
      <c r="J102" s="449"/>
      <c r="K102" s="450"/>
      <c r="L102" s="450"/>
      <c r="M102" s="425"/>
    </row>
    <row r="103" spans="5:13" ht="23.25" customHeight="1" x14ac:dyDescent="0.2">
      <c r="E103" s="444"/>
      <c r="F103" s="451"/>
      <c r="G103" s="449"/>
      <c r="H103" s="449"/>
      <c r="I103" s="449"/>
      <c r="J103" s="449"/>
      <c r="K103" s="450"/>
      <c r="L103" s="450"/>
      <c r="M103" s="425"/>
    </row>
    <row r="104" spans="5:13" ht="19.5" customHeight="1" x14ac:dyDescent="0.2">
      <c r="E104" s="444"/>
      <c r="F104" s="448"/>
      <c r="G104" s="449"/>
      <c r="H104" s="449"/>
      <c r="I104" s="449"/>
      <c r="J104" s="449"/>
      <c r="K104" s="450"/>
      <c r="L104" s="450"/>
      <c r="M104" s="425"/>
    </row>
    <row r="105" spans="5:13" ht="18.75" customHeight="1" x14ac:dyDescent="0.2">
      <c r="E105" s="444"/>
      <c r="F105" s="448"/>
      <c r="G105" s="449"/>
      <c r="H105" s="449"/>
      <c r="I105" s="449"/>
      <c r="J105" s="449"/>
      <c r="K105" s="450"/>
      <c r="L105" s="450"/>
      <c r="M105" s="425"/>
    </row>
    <row r="106" spans="5:13" ht="19.5" customHeight="1" x14ac:dyDescent="0.2">
      <c r="E106" s="444"/>
      <c r="F106" s="448"/>
      <c r="G106" s="449"/>
      <c r="H106" s="449"/>
      <c r="I106" s="449"/>
      <c r="J106" s="449"/>
      <c r="K106" s="450"/>
      <c r="L106" s="450"/>
      <c r="M106" s="425"/>
    </row>
    <row r="107" spans="5:13" ht="19.5" customHeight="1" x14ac:dyDescent="0.2">
      <c r="E107" s="444"/>
      <c r="F107" s="448"/>
      <c r="G107" s="449"/>
      <c r="H107" s="449"/>
      <c r="I107" s="449"/>
      <c r="J107" s="449"/>
      <c r="K107" s="450"/>
      <c r="L107" s="450"/>
      <c r="M107" s="425"/>
    </row>
    <row r="108" spans="5:13" ht="19.5" customHeight="1" x14ac:dyDescent="0.2">
      <c r="E108" s="444"/>
      <c r="F108" s="452"/>
      <c r="G108" s="449"/>
      <c r="H108" s="449"/>
      <c r="I108" s="449"/>
      <c r="J108" s="449"/>
      <c r="K108" s="450"/>
      <c r="L108" s="450"/>
      <c r="M108" s="425"/>
    </row>
    <row r="109" spans="5:13" ht="19.5" customHeight="1" x14ac:dyDescent="0.2">
      <c r="E109" s="444"/>
      <c r="F109" s="448"/>
      <c r="G109" s="449"/>
      <c r="H109" s="449"/>
      <c r="I109" s="449"/>
      <c r="J109" s="449"/>
      <c r="K109" s="450"/>
      <c r="L109" s="450"/>
      <c r="M109" s="425"/>
    </row>
    <row r="110" spans="5:13" ht="19.5" customHeight="1" x14ac:dyDescent="0.2">
      <c r="E110" s="444"/>
      <c r="F110" s="452"/>
      <c r="G110" s="449"/>
      <c r="H110" s="449"/>
      <c r="I110" s="449"/>
      <c r="J110" s="449"/>
      <c r="K110" s="450"/>
      <c r="L110" s="450"/>
      <c r="M110" s="425"/>
    </row>
    <row r="111" spans="5:13" ht="19.5" customHeight="1" x14ac:dyDescent="0.2">
      <c r="E111" s="444"/>
      <c r="F111" s="448"/>
      <c r="G111" s="449"/>
      <c r="H111" s="449"/>
      <c r="I111" s="449"/>
      <c r="J111" s="449"/>
      <c r="K111" s="450"/>
      <c r="L111" s="450"/>
      <c r="M111" s="425"/>
    </row>
    <row r="112" spans="5:13" ht="19.5" customHeight="1" x14ac:dyDescent="0.2">
      <c r="E112" s="444"/>
      <c r="F112" s="448"/>
      <c r="G112" s="449"/>
      <c r="H112" s="449"/>
      <c r="I112" s="449"/>
      <c r="J112" s="449"/>
      <c r="K112" s="450"/>
      <c r="L112" s="450"/>
      <c r="M112" s="425"/>
    </row>
    <row r="113" spans="5:13" ht="19.5" customHeight="1" x14ac:dyDescent="0.2">
      <c r="E113" s="444"/>
      <c r="F113" s="453"/>
      <c r="G113" s="449"/>
      <c r="H113" s="449"/>
      <c r="I113" s="449"/>
      <c r="J113" s="449"/>
      <c r="K113" s="450"/>
      <c r="L113" s="450"/>
      <c r="M113" s="425"/>
    </row>
    <row r="114" spans="5:13" ht="16.5" customHeight="1" x14ac:dyDescent="0.2">
      <c r="E114" s="444"/>
      <c r="F114" s="453"/>
      <c r="G114" s="449"/>
      <c r="H114" s="449"/>
      <c r="I114" s="449"/>
      <c r="J114" s="449"/>
      <c r="K114" s="450"/>
      <c r="L114" s="450"/>
      <c r="M114" s="425"/>
    </row>
    <row r="115" spans="5:13" ht="15" customHeight="1" x14ac:dyDescent="0.2">
      <c r="E115" s="444"/>
      <c r="F115" s="448"/>
      <c r="G115" s="449"/>
      <c r="H115" s="449"/>
      <c r="I115" s="449"/>
      <c r="J115" s="449"/>
      <c r="K115" s="450"/>
      <c r="L115" s="450"/>
      <c r="M115" s="425"/>
    </row>
    <row r="116" spans="5:13" ht="19.5" customHeight="1" x14ac:dyDescent="0.2">
      <c r="E116" s="444"/>
      <c r="F116" s="448"/>
      <c r="G116" s="449"/>
      <c r="H116" s="449"/>
      <c r="I116" s="449"/>
      <c r="J116" s="449"/>
      <c r="K116" s="450"/>
      <c r="L116" s="450"/>
      <c r="M116" s="425"/>
    </row>
    <row r="117" spans="5:13" ht="19.5" customHeight="1" x14ac:dyDescent="0.2">
      <c r="E117" s="444"/>
      <c r="F117" s="448"/>
      <c r="G117" s="449"/>
      <c r="H117" s="449"/>
      <c r="I117" s="449"/>
      <c r="J117" s="449"/>
      <c r="K117" s="450"/>
      <c r="L117" s="450"/>
      <c r="M117" s="425"/>
    </row>
    <row r="118" spans="5:13" ht="19.5" customHeight="1" x14ac:dyDescent="0.2">
      <c r="E118" s="444"/>
      <c r="F118" s="448"/>
      <c r="G118" s="449"/>
      <c r="H118" s="449"/>
      <c r="I118" s="449"/>
      <c r="J118" s="449"/>
      <c r="K118" s="450"/>
      <c r="L118" s="450"/>
      <c r="M118" s="425"/>
    </row>
    <row r="119" spans="5:13" ht="19.5" customHeight="1" x14ac:dyDescent="0.2">
      <c r="E119" s="444"/>
      <c r="F119" s="448"/>
      <c r="G119" s="449"/>
      <c r="H119" s="449"/>
      <c r="I119" s="449"/>
      <c r="J119" s="449"/>
      <c r="K119" s="450"/>
      <c r="L119" s="450"/>
      <c r="M119" s="425"/>
    </row>
    <row r="120" spans="5:13" ht="26.25" customHeight="1" x14ac:dyDescent="0.2">
      <c r="E120" s="444"/>
      <c r="F120" s="451"/>
      <c r="G120" s="449"/>
      <c r="H120" s="449"/>
      <c r="I120" s="449"/>
      <c r="J120" s="449"/>
      <c r="K120" s="450"/>
      <c r="L120" s="450"/>
      <c r="M120" s="425"/>
    </row>
    <row r="121" spans="5:13" ht="26.25" customHeight="1" x14ac:dyDescent="0.2">
      <c r="E121" s="444"/>
      <c r="F121" s="451"/>
      <c r="G121" s="449"/>
      <c r="H121" s="449"/>
      <c r="I121" s="449"/>
      <c r="J121" s="449"/>
      <c r="K121" s="450"/>
      <c r="L121" s="450"/>
      <c r="M121" s="425"/>
    </row>
    <row r="122" spans="5:13" ht="27" customHeight="1" x14ac:dyDescent="0.2">
      <c r="E122" s="444"/>
      <c r="F122" s="445"/>
      <c r="G122" s="446"/>
      <c r="H122" s="446"/>
      <c r="I122" s="446"/>
      <c r="J122" s="446"/>
      <c r="K122" s="447"/>
      <c r="L122" s="447"/>
      <c r="M122" s="425"/>
    </row>
    <row r="123" spans="5:13" ht="19.5" customHeight="1" x14ac:dyDescent="0.2">
      <c r="E123" s="454"/>
      <c r="F123" s="455"/>
      <c r="G123" s="456"/>
      <c r="H123" s="456"/>
      <c r="I123" s="456"/>
      <c r="J123" s="456"/>
      <c r="K123" s="457"/>
      <c r="L123" s="457"/>
      <c r="M123" s="425"/>
    </row>
    <row r="124" spans="5:13" ht="19.5" customHeight="1" x14ac:dyDescent="0.2">
      <c r="E124" s="444"/>
      <c r="F124" s="453"/>
      <c r="G124" s="449"/>
      <c r="H124" s="449"/>
      <c r="I124" s="449"/>
      <c r="J124" s="449"/>
      <c r="K124" s="450"/>
      <c r="L124" s="450"/>
      <c r="M124" s="425"/>
    </row>
    <row r="125" spans="5:13" ht="19.5" customHeight="1" x14ac:dyDescent="0.2">
      <c r="E125" s="444"/>
      <c r="F125" s="453"/>
      <c r="G125" s="449"/>
      <c r="H125" s="449"/>
      <c r="I125" s="449"/>
      <c r="J125" s="449"/>
      <c r="K125" s="450"/>
      <c r="L125" s="450"/>
      <c r="M125" s="425"/>
    </row>
    <row r="126" spans="5:13" ht="19.5" customHeight="1" x14ac:dyDescent="0.2">
      <c r="E126" s="444"/>
      <c r="F126" s="453"/>
      <c r="G126" s="449"/>
      <c r="H126" s="449"/>
      <c r="I126" s="449"/>
      <c r="J126" s="449"/>
      <c r="K126" s="450"/>
      <c r="L126" s="450"/>
      <c r="M126" s="425"/>
    </row>
    <row r="127" spans="5:13" ht="19.5" customHeight="1" x14ac:dyDescent="0.2">
      <c r="E127" s="444"/>
      <c r="F127" s="453"/>
      <c r="G127" s="449"/>
      <c r="H127" s="449"/>
      <c r="I127" s="449"/>
      <c r="J127" s="449"/>
      <c r="K127" s="450"/>
      <c r="L127" s="450"/>
      <c r="M127" s="425"/>
    </row>
    <row r="128" spans="5:13" ht="19.5" customHeight="1" x14ac:dyDescent="0.2">
      <c r="E128" s="444"/>
      <c r="F128" s="453"/>
      <c r="G128" s="449"/>
      <c r="H128" s="449"/>
      <c r="I128" s="449"/>
      <c r="J128" s="449"/>
      <c r="K128" s="450"/>
      <c r="L128" s="450"/>
      <c r="M128" s="425"/>
    </row>
    <row r="129" spans="5:13" ht="19.5" customHeight="1" x14ac:dyDescent="0.2">
      <c r="E129" s="444"/>
      <c r="F129" s="453"/>
      <c r="G129" s="449"/>
      <c r="H129" s="449"/>
      <c r="I129" s="449"/>
      <c r="J129" s="449"/>
      <c r="K129" s="450"/>
      <c r="L129" s="450"/>
      <c r="M129" s="425"/>
    </row>
    <row r="130" spans="5:13" ht="19.5" customHeight="1" x14ac:dyDescent="0.2">
      <c r="E130" s="454"/>
      <c r="F130" s="455"/>
      <c r="G130" s="456"/>
      <c r="H130" s="456"/>
      <c r="I130" s="456"/>
      <c r="J130" s="456"/>
      <c r="K130" s="457"/>
      <c r="L130" s="457"/>
      <c r="M130" s="425"/>
    </row>
    <row r="131" spans="5:13" ht="19.5" customHeight="1" x14ac:dyDescent="0.2">
      <c r="E131" s="444"/>
      <c r="F131" s="453"/>
      <c r="G131" s="449"/>
      <c r="H131" s="458"/>
      <c r="I131" s="458"/>
      <c r="J131" s="458"/>
      <c r="K131" s="450"/>
      <c r="L131" s="450"/>
      <c r="M131" s="425"/>
    </row>
    <row r="132" spans="5:13" ht="19.5" customHeight="1" x14ac:dyDescent="0.2">
      <c r="E132" s="444"/>
      <c r="F132" s="445"/>
      <c r="G132" s="446"/>
      <c r="H132" s="446"/>
      <c r="I132" s="446"/>
      <c r="J132" s="446"/>
      <c r="K132" s="447"/>
      <c r="L132" s="447"/>
      <c r="M132" s="425"/>
    </row>
    <row r="133" spans="5:13" ht="19.5" customHeight="1" x14ac:dyDescent="0.2">
      <c r="E133" s="444"/>
      <c r="F133" s="452"/>
      <c r="G133" s="449"/>
      <c r="H133" s="459"/>
      <c r="I133" s="459"/>
      <c r="J133" s="459"/>
      <c r="K133" s="450"/>
      <c r="L133" s="450"/>
      <c r="M133" s="425"/>
    </row>
    <row r="134" spans="5:13" ht="19.5" customHeight="1" x14ac:dyDescent="0.2">
      <c r="E134" s="444"/>
      <c r="F134" s="452"/>
      <c r="G134" s="449"/>
      <c r="H134" s="460"/>
      <c r="I134" s="460"/>
      <c r="J134" s="460"/>
      <c r="K134" s="450"/>
      <c r="L134" s="450"/>
      <c r="M134" s="425"/>
    </row>
    <row r="135" spans="5:13" ht="18.75" customHeight="1" x14ac:dyDescent="0.2">
      <c r="E135" s="444"/>
      <c r="F135" s="452"/>
      <c r="G135" s="449"/>
      <c r="H135" s="449"/>
      <c r="I135" s="449"/>
      <c r="J135" s="449"/>
      <c r="K135" s="450"/>
      <c r="L135" s="450"/>
      <c r="M135" s="425"/>
    </row>
    <row r="136" spans="5:13" x14ac:dyDescent="0.2">
      <c r="E136" s="425"/>
      <c r="F136" s="425"/>
      <c r="G136" s="461"/>
      <c r="H136" s="425"/>
      <c r="I136" s="425"/>
      <c r="J136" s="425"/>
      <c r="K136" s="425"/>
      <c r="L136" s="425"/>
      <c r="M136" s="425"/>
    </row>
    <row r="137" spans="5:13" ht="12.75" customHeight="1" x14ac:dyDescent="0.2">
      <c r="E137" s="425"/>
      <c r="F137" s="425"/>
      <c r="G137" s="425"/>
      <c r="H137" s="425"/>
      <c r="I137" s="425"/>
      <c r="J137" s="857"/>
      <c r="K137" s="857"/>
      <c r="L137" s="857"/>
      <c r="M137" s="425"/>
    </row>
    <row r="138" spans="5:13" ht="12.75" customHeight="1" x14ac:dyDescent="0.2">
      <c r="E138" s="425"/>
      <c r="F138" s="462"/>
      <c r="G138" s="857"/>
      <c r="H138" s="857"/>
      <c r="I138" s="857"/>
      <c r="J138" s="858"/>
      <c r="K138" s="858"/>
      <c r="L138" s="858"/>
      <c r="M138" s="425"/>
    </row>
    <row r="139" spans="5:13" x14ac:dyDescent="0.2">
      <c r="E139" s="425"/>
      <c r="F139" s="425"/>
      <c r="G139" s="425"/>
      <c r="H139" s="425"/>
      <c r="I139" s="425"/>
      <c r="J139" s="425"/>
      <c r="K139" s="425"/>
      <c r="L139" s="425"/>
      <c r="M139" s="425"/>
    </row>
    <row r="140" spans="5:13" x14ac:dyDescent="0.2">
      <c r="E140" s="425"/>
      <c r="F140" s="425"/>
      <c r="G140" s="425"/>
      <c r="H140" s="425"/>
      <c r="I140" s="425"/>
      <c r="J140" s="425"/>
      <c r="K140" s="425"/>
      <c r="L140" s="425"/>
      <c r="M140" s="425"/>
    </row>
    <row r="141" spans="5:13" x14ac:dyDescent="0.2">
      <c r="E141" s="425"/>
      <c r="F141" s="425"/>
      <c r="G141" s="425"/>
      <c r="H141" s="425"/>
      <c r="I141" s="425"/>
      <c r="J141" s="425"/>
      <c r="K141" s="425"/>
      <c r="L141" s="425"/>
      <c r="M141" s="425"/>
    </row>
    <row r="142" spans="5:13" x14ac:dyDescent="0.2">
      <c r="E142" s="425"/>
      <c r="F142" s="464"/>
      <c r="G142" s="463"/>
      <c r="H142" s="463"/>
      <c r="I142" s="464"/>
      <c r="J142" s="859"/>
      <c r="K142" s="859"/>
      <c r="L142" s="859"/>
      <c r="M142" s="425"/>
    </row>
    <row r="143" spans="5:13" x14ac:dyDescent="0.2">
      <c r="E143" s="425"/>
      <c r="F143" s="465"/>
      <c r="G143" s="461"/>
      <c r="H143" s="461"/>
      <c r="I143" s="461"/>
      <c r="J143" s="856"/>
      <c r="K143" s="856"/>
      <c r="L143" s="856"/>
      <c r="M143" s="425"/>
    </row>
    <row r="144" spans="5:13" x14ac:dyDescent="0.2">
      <c r="E144" s="425"/>
      <c r="F144" s="464"/>
      <c r="G144" s="461"/>
      <c r="H144" s="461"/>
      <c r="I144" s="461"/>
      <c r="J144" s="856"/>
      <c r="K144" s="856"/>
      <c r="L144" s="856"/>
      <c r="M144" s="425"/>
    </row>
    <row r="145" spans="5:13" x14ac:dyDescent="0.2">
      <c r="E145" s="425"/>
      <c r="F145" s="465"/>
      <c r="G145" s="856"/>
      <c r="H145" s="856"/>
      <c r="I145" s="856"/>
      <c r="J145" s="856"/>
      <c r="K145" s="856"/>
      <c r="L145" s="461"/>
      <c r="M145" s="425"/>
    </row>
    <row r="146" spans="5:13" x14ac:dyDescent="0.2">
      <c r="E146" s="425"/>
      <c r="F146" s="425"/>
      <c r="G146" s="856"/>
      <c r="H146" s="856"/>
      <c r="I146" s="856"/>
      <c r="J146" s="856"/>
      <c r="K146" s="856"/>
      <c r="L146" s="461"/>
      <c r="M146" s="425"/>
    </row>
    <row r="147" spans="5:13" x14ac:dyDescent="0.2">
      <c r="E147" s="425"/>
      <c r="F147" s="466"/>
      <c r="G147" s="464"/>
      <c r="H147" s="465"/>
      <c r="I147" s="465"/>
      <c r="J147" s="465"/>
      <c r="K147" s="465"/>
      <c r="L147" s="461"/>
      <c r="M147" s="425"/>
    </row>
    <row r="148" spans="5:13" x14ac:dyDescent="0.2">
      <c r="E148" s="425"/>
      <c r="F148" s="425"/>
      <c r="G148" s="465"/>
      <c r="H148" s="465"/>
      <c r="I148" s="465"/>
      <c r="J148" s="465"/>
      <c r="K148" s="465"/>
      <c r="L148" s="461"/>
      <c r="M148" s="425"/>
    </row>
    <row r="149" spans="5:13" x14ac:dyDescent="0.2">
      <c r="E149" s="425"/>
      <c r="F149" s="461"/>
      <c r="G149" s="467"/>
      <c r="H149" s="465"/>
      <c r="I149" s="465"/>
      <c r="J149" s="465"/>
      <c r="K149" s="465"/>
      <c r="L149" s="461"/>
      <c r="M149" s="425"/>
    </row>
    <row r="150" spans="5:13" x14ac:dyDescent="0.2">
      <c r="E150" s="425"/>
      <c r="F150" s="425"/>
      <c r="G150" s="464"/>
      <c r="H150" s="465"/>
      <c r="I150" s="465"/>
      <c r="J150" s="465"/>
      <c r="K150" s="465"/>
      <c r="L150" s="461"/>
      <c r="M150" s="425"/>
    </row>
    <row r="151" spans="5:13" x14ac:dyDescent="0.2">
      <c r="E151" s="425"/>
      <c r="F151" s="461"/>
      <c r="G151" s="467"/>
      <c r="H151" s="465"/>
      <c r="I151" s="465"/>
      <c r="J151" s="465"/>
      <c r="K151" s="465"/>
      <c r="L151" s="461"/>
      <c r="M151" s="425"/>
    </row>
    <row r="152" spans="5:13" x14ac:dyDescent="0.2">
      <c r="E152" s="425"/>
      <c r="F152" s="461"/>
      <c r="G152" s="467"/>
      <c r="H152" s="465"/>
      <c r="I152" s="465"/>
      <c r="J152" s="465"/>
      <c r="K152" s="465"/>
      <c r="L152" s="461"/>
      <c r="M152" s="425"/>
    </row>
    <row r="153" spans="5:13" x14ac:dyDescent="0.2">
      <c r="E153" s="425"/>
      <c r="F153" s="425"/>
      <c r="G153" s="425"/>
      <c r="H153" s="465"/>
      <c r="I153" s="465"/>
      <c r="J153" s="465"/>
      <c r="K153" s="465"/>
      <c r="L153" s="461"/>
      <c r="M153" s="425"/>
    </row>
    <row r="154" spans="5:13" x14ac:dyDescent="0.2">
      <c r="E154" s="425"/>
      <c r="F154" s="461"/>
      <c r="G154" s="467"/>
      <c r="H154" s="425"/>
      <c r="I154" s="425"/>
      <c r="J154" s="425"/>
      <c r="K154" s="425"/>
      <c r="L154" s="425"/>
      <c r="M154" s="425"/>
    </row>
    <row r="155" spans="5:13" x14ac:dyDescent="0.2">
      <c r="E155" s="425"/>
      <c r="F155" s="425"/>
      <c r="G155" s="425"/>
      <c r="H155" s="425"/>
      <c r="I155" s="425"/>
      <c r="J155" s="425"/>
      <c r="K155" s="425"/>
      <c r="L155" s="425"/>
      <c r="M155" s="425"/>
    </row>
    <row r="156" spans="5:13" x14ac:dyDescent="0.2">
      <c r="E156" s="425"/>
      <c r="F156" s="425"/>
      <c r="G156" s="425"/>
      <c r="H156" s="425"/>
      <c r="I156" s="425"/>
      <c r="J156" s="425"/>
      <c r="K156" s="425"/>
      <c r="L156" s="425"/>
      <c r="M156" s="425"/>
    </row>
    <row r="157" spans="5:13" x14ac:dyDescent="0.2">
      <c r="E157" s="425"/>
      <c r="F157" s="425"/>
      <c r="G157" s="425"/>
      <c r="H157" s="425"/>
      <c r="I157" s="425"/>
      <c r="J157" s="425"/>
      <c r="K157" s="425"/>
      <c r="L157" s="425"/>
      <c r="M157" s="425"/>
    </row>
    <row r="158" spans="5:13" x14ac:dyDescent="0.2">
      <c r="E158" s="425"/>
      <c r="F158" s="425"/>
      <c r="G158" s="425"/>
      <c r="H158" s="425"/>
      <c r="I158" s="425"/>
      <c r="J158" s="425"/>
      <c r="K158" s="425"/>
      <c r="L158" s="425"/>
      <c r="M158" s="425"/>
    </row>
    <row r="159" spans="5:13" x14ac:dyDescent="0.2">
      <c r="E159" s="425"/>
      <c r="F159" s="425"/>
      <c r="G159" s="425"/>
      <c r="H159" s="425"/>
      <c r="I159" s="425"/>
      <c r="J159" s="425"/>
      <c r="K159" s="425"/>
      <c r="L159" s="425"/>
      <c r="M159" s="425"/>
    </row>
    <row r="160" spans="5:13" x14ac:dyDescent="0.2">
      <c r="E160" s="425"/>
      <c r="F160" s="425"/>
      <c r="G160" s="425"/>
      <c r="H160" s="425"/>
      <c r="I160" s="425"/>
      <c r="J160" s="425"/>
      <c r="K160" s="425"/>
      <c r="L160" s="425"/>
      <c r="M160" s="425"/>
    </row>
    <row r="161" spans="5:13" x14ac:dyDescent="0.2">
      <c r="E161" s="425"/>
      <c r="F161" s="425"/>
      <c r="G161" s="425"/>
      <c r="H161" s="425"/>
      <c r="I161" s="425"/>
      <c r="J161" s="425"/>
      <c r="K161" s="425"/>
      <c r="L161" s="425"/>
      <c r="M161" s="425"/>
    </row>
    <row r="162" spans="5:13" x14ac:dyDescent="0.2">
      <c r="E162" s="425"/>
      <c r="F162" s="425"/>
      <c r="G162" s="425"/>
      <c r="H162" s="425"/>
      <c r="I162" s="425"/>
      <c r="J162" s="425"/>
      <c r="K162" s="425"/>
      <c r="L162" s="425"/>
      <c r="M162" s="425"/>
    </row>
    <row r="163" spans="5:13" ht="21" customHeight="1" x14ac:dyDescent="0.2">
      <c r="E163" s="425"/>
      <c r="F163" s="425"/>
      <c r="G163" s="425"/>
      <c r="H163" s="425"/>
      <c r="I163" s="425"/>
      <c r="J163" s="425"/>
      <c r="K163" s="425"/>
      <c r="L163" s="425"/>
      <c r="M163" s="425"/>
    </row>
    <row r="164" spans="5:13" ht="21" customHeight="1" x14ac:dyDescent="0.2">
      <c r="E164" s="425"/>
      <c r="F164" s="425"/>
      <c r="G164" s="425"/>
      <c r="H164" s="425"/>
      <c r="I164" s="425"/>
      <c r="J164" s="425"/>
      <c r="K164" s="425"/>
      <c r="L164" s="425"/>
      <c r="M164" s="425"/>
    </row>
    <row r="165" spans="5:13" ht="21" customHeight="1" x14ac:dyDescent="0.2">
      <c r="E165" s="425"/>
      <c r="F165" s="425"/>
      <c r="G165" s="425"/>
      <c r="H165" s="425"/>
      <c r="I165" s="425"/>
      <c r="J165" s="425"/>
      <c r="K165" s="425"/>
      <c r="L165" s="425"/>
      <c r="M165" s="425"/>
    </row>
    <row r="166" spans="5:13" ht="21" customHeight="1" x14ac:dyDescent="0.2">
      <c r="E166" s="425"/>
      <c r="F166" s="425"/>
      <c r="G166" s="425"/>
      <c r="H166" s="425"/>
      <c r="I166" s="425"/>
      <c r="J166" s="425"/>
      <c r="K166" s="425"/>
      <c r="L166" s="425"/>
      <c r="M166" s="425"/>
    </row>
    <row r="167" spans="5:13" x14ac:dyDescent="0.2">
      <c r="E167" s="425"/>
      <c r="F167" s="425"/>
      <c r="G167" s="425"/>
      <c r="H167" s="425"/>
      <c r="I167" s="425"/>
      <c r="J167" s="425"/>
      <c r="K167" s="425"/>
      <c r="L167" s="425"/>
      <c r="M167" s="425"/>
    </row>
    <row r="168" spans="5:13" ht="20.25" customHeight="1" x14ac:dyDescent="0.2">
      <c r="E168" s="425"/>
      <c r="F168" s="425"/>
      <c r="G168" s="425"/>
      <c r="H168" s="425"/>
      <c r="I168" s="425"/>
      <c r="J168" s="425"/>
      <c r="K168" s="425"/>
      <c r="L168" s="425"/>
      <c r="M168" s="425"/>
    </row>
    <row r="169" spans="5:13" ht="20.25" customHeight="1" x14ac:dyDescent="0.2">
      <c r="E169" s="425"/>
      <c r="F169" s="425"/>
      <c r="G169" s="425"/>
      <c r="H169" s="425"/>
      <c r="I169" s="425"/>
      <c r="J169" s="425"/>
      <c r="K169" s="425"/>
      <c r="L169" s="425"/>
      <c r="M169" s="425"/>
    </row>
    <row r="170" spans="5:13" ht="24" customHeight="1" x14ac:dyDescent="0.2">
      <c r="E170" s="425"/>
      <c r="F170" s="425"/>
      <c r="G170" s="425"/>
      <c r="H170" s="425"/>
      <c r="I170" s="425"/>
      <c r="J170" s="425"/>
      <c r="K170" s="425"/>
      <c r="L170" s="425"/>
      <c r="M170" s="425"/>
    </row>
    <row r="171" spans="5:13" ht="20.25" customHeight="1" x14ac:dyDescent="0.2">
      <c r="E171" s="425"/>
      <c r="F171" s="425"/>
      <c r="G171" s="425"/>
      <c r="H171" s="425"/>
      <c r="I171" s="425"/>
      <c r="J171" s="425"/>
      <c r="K171" s="425"/>
      <c r="L171" s="425"/>
      <c r="M171" s="425"/>
    </row>
    <row r="172" spans="5:13" ht="20.25" customHeight="1" x14ac:dyDescent="0.2">
      <c r="E172" s="425"/>
      <c r="F172" s="425"/>
      <c r="G172" s="425"/>
      <c r="H172" s="425"/>
      <c r="I172" s="425"/>
      <c r="J172" s="425"/>
      <c r="K172" s="425"/>
      <c r="L172" s="425"/>
      <c r="M172" s="425"/>
    </row>
    <row r="173" spans="5:13" ht="20.25" customHeight="1" x14ac:dyDescent="0.2">
      <c r="E173" s="425"/>
      <c r="F173" s="425"/>
      <c r="G173" s="425"/>
      <c r="H173" s="425"/>
      <c r="I173" s="425"/>
      <c r="J173" s="425"/>
      <c r="K173" s="425"/>
      <c r="L173" s="425"/>
      <c r="M173" s="425"/>
    </row>
    <row r="174" spans="5:13" ht="20.25" customHeight="1" x14ac:dyDescent="0.2">
      <c r="E174" s="425"/>
      <c r="F174" s="425"/>
      <c r="G174" s="425"/>
      <c r="H174" s="425"/>
      <c r="I174" s="425"/>
      <c r="J174" s="425"/>
      <c r="K174" s="425"/>
      <c r="L174" s="425"/>
      <c r="M174" s="425"/>
    </row>
    <row r="175" spans="5:13" ht="20.25" customHeight="1" x14ac:dyDescent="0.2">
      <c r="E175" s="425"/>
      <c r="F175" s="425"/>
      <c r="G175" s="425"/>
      <c r="H175" s="425"/>
      <c r="I175" s="425"/>
      <c r="J175" s="425"/>
      <c r="K175" s="425"/>
      <c r="L175" s="425"/>
      <c r="M175" s="425"/>
    </row>
    <row r="176" spans="5:13" ht="20.25" customHeight="1" x14ac:dyDescent="0.2">
      <c r="E176" s="425"/>
      <c r="F176" s="425"/>
      <c r="G176" s="425"/>
      <c r="H176" s="425"/>
      <c r="I176" s="425"/>
      <c r="J176" s="425"/>
      <c r="K176" s="425"/>
      <c r="L176" s="425"/>
      <c r="M176" s="425"/>
    </row>
    <row r="177" spans="5:13" ht="20.25" customHeight="1" x14ac:dyDescent="0.2">
      <c r="E177" s="425"/>
      <c r="F177" s="425"/>
      <c r="G177" s="425"/>
      <c r="H177" s="425"/>
      <c r="I177" s="425"/>
      <c r="J177" s="425"/>
      <c r="K177" s="425"/>
      <c r="L177" s="425"/>
      <c r="M177" s="425"/>
    </row>
    <row r="178" spans="5:13" ht="20.25" customHeight="1" x14ac:dyDescent="0.2">
      <c r="E178" s="425"/>
      <c r="F178" s="425"/>
      <c r="G178" s="425"/>
      <c r="H178" s="425"/>
      <c r="I178" s="425"/>
      <c r="J178" s="425"/>
      <c r="K178" s="425"/>
      <c r="L178" s="425"/>
      <c r="M178" s="425"/>
    </row>
    <row r="179" spans="5:13" ht="20.25" customHeight="1" x14ac:dyDescent="0.2">
      <c r="E179" s="425"/>
      <c r="F179" s="425"/>
      <c r="G179" s="425"/>
      <c r="H179" s="425"/>
      <c r="I179" s="425"/>
      <c r="J179" s="425"/>
      <c r="K179" s="425"/>
      <c r="L179" s="425"/>
      <c r="M179" s="425"/>
    </row>
    <row r="180" spans="5:13" ht="20.25" customHeight="1" x14ac:dyDescent="0.2">
      <c r="E180" s="425"/>
      <c r="F180" s="425"/>
      <c r="G180" s="425"/>
      <c r="H180" s="425"/>
      <c r="I180" s="425"/>
      <c r="J180" s="425"/>
      <c r="K180" s="425"/>
      <c r="L180" s="425"/>
      <c r="M180" s="425"/>
    </row>
    <row r="181" spans="5:13" ht="20.25" customHeight="1" x14ac:dyDescent="0.2">
      <c r="E181" s="425"/>
      <c r="F181" s="425"/>
      <c r="G181" s="425"/>
      <c r="H181" s="425"/>
      <c r="I181" s="425"/>
      <c r="J181" s="425"/>
      <c r="K181" s="425"/>
      <c r="L181" s="425"/>
      <c r="M181" s="425"/>
    </row>
    <row r="182" spans="5:13" ht="20.25" customHeight="1" x14ac:dyDescent="0.2">
      <c r="E182" s="425"/>
      <c r="F182" s="425"/>
      <c r="G182" s="425"/>
      <c r="H182" s="425"/>
      <c r="I182" s="425"/>
      <c r="J182" s="425"/>
      <c r="K182" s="425"/>
      <c r="L182" s="425"/>
      <c r="M182" s="425"/>
    </row>
    <row r="183" spans="5:13" ht="20.25" customHeight="1" x14ac:dyDescent="0.2">
      <c r="E183" s="425"/>
      <c r="F183" s="425"/>
      <c r="G183" s="425"/>
      <c r="H183" s="425"/>
      <c r="I183" s="425"/>
      <c r="J183" s="425"/>
      <c r="K183" s="425"/>
      <c r="L183" s="425"/>
      <c r="M183" s="425"/>
    </row>
    <row r="184" spans="5:13" ht="20.25" customHeight="1" x14ac:dyDescent="0.2">
      <c r="E184" s="425"/>
      <c r="F184" s="425"/>
      <c r="G184" s="425"/>
      <c r="H184" s="425"/>
      <c r="I184" s="425"/>
      <c r="J184" s="425"/>
      <c r="K184" s="425"/>
      <c r="L184" s="425"/>
      <c r="M184" s="425"/>
    </row>
    <row r="185" spans="5:13" ht="20.25" customHeight="1" x14ac:dyDescent="0.2">
      <c r="E185" s="425"/>
      <c r="F185" s="425"/>
      <c r="G185" s="425"/>
      <c r="H185" s="425"/>
      <c r="I185" s="425"/>
      <c r="J185" s="425"/>
      <c r="K185" s="425"/>
      <c r="L185" s="425"/>
      <c r="M185" s="425"/>
    </row>
    <row r="186" spans="5:13" ht="32.25" customHeight="1" x14ac:dyDescent="0.2">
      <c r="E186" s="425"/>
      <c r="F186" s="425"/>
      <c r="G186" s="425"/>
      <c r="H186" s="425"/>
      <c r="I186" s="425"/>
      <c r="J186" s="425"/>
      <c r="K186" s="425"/>
      <c r="L186" s="425"/>
      <c r="M186" s="425"/>
    </row>
    <row r="187" spans="5:13" ht="28.5" customHeight="1" x14ac:dyDescent="0.2">
      <c r="E187" s="425"/>
      <c r="F187" s="425"/>
      <c r="G187" s="425"/>
      <c r="H187" s="425"/>
      <c r="I187" s="425"/>
      <c r="J187" s="425"/>
      <c r="K187" s="425"/>
      <c r="L187" s="425"/>
      <c r="M187" s="425"/>
    </row>
    <row r="188" spans="5:13" ht="20.25" customHeight="1" x14ac:dyDescent="0.2">
      <c r="E188" s="425"/>
      <c r="F188" s="425"/>
      <c r="G188" s="425"/>
      <c r="H188" s="425"/>
      <c r="I188" s="425"/>
      <c r="J188" s="425"/>
      <c r="K188" s="425"/>
      <c r="L188" s="425"/>
      <c r="M188" s="425"/>
    </row>
    <row r="189" spans="5:13" ht="20.25" customHeight="1" x14ac:dyDescent="0.2">
      <c r="E189" s="425"/>
      <c r="F189" s="425"/>
      <c r="G189" s="425"/>
      <c r="H189" s="425"/>
      <c r="I189" s="425"/>
      <c r="J189" s="425"/>
      <c r="K189" s="425"/>
      <c r="L189" s="425"/>
      <c r="M189" s="425"/>
    </row>
    <row r="190" spans="5:13" ht="20.25" customHeight="1" x14ac:dyDescent="0.2">
      <c r="E190" s="425"/>
      <c r="F190" s="425"/>
      <c r="G190" s="425"/>
      <c r="H190" s="425"/>
      <c r="I190" s="425"/>
      <c r="J190" s="425"/>
      <c r="K190" s="425"/>
      <c r="L190" s="425"/>
      <c r="M190" s="425"/>
    </row>
    <row r="191" spans="5:13" ht="20.25" customHeight="1" x14ac:dyDescent="0.2">
      <c r="E191" s="425"/>
      <c r="F191" s="425"/>
      <c r="G191" s="425"/>
      <c r="H191" s="425"/>
      <c r="I191" s="425"/>
      <c r="J191" s="425"/>
      <c r="K191" s="425"/>
      <c r="L191" s="425"/>
      <c r="M191" s="425"/>
    </row>
    <row r="192" spans="5:13" ht="20.25" customHeight="1" x14ac:dyDescent="0.2">
      <c r="E192" s="425"/>
      <c r="F192" s="425"/>
      <c r="G192" s="425"/>
      <c r="H192" s="425"/>
      <c r="I192" s="425"/>
      <c r="J192" s="425"/>
      <c r="K192" s="425"/>
      <c r="L192" s="425"/>
      <c r="M192" s="425"/>
    </row>
    <row r="193" spans="5:13" ht="20.25" customHeight="1" x14ac:dyDescent="0.2">
      <c r="E193" s="425"/>
      <c r="F193" s="425"/>
      <c r="G193" s="425"/>
      <c r="H193" s="425"/>
      <c r="I193" s="425"/>
      <c r="J193" s="425"/>
      <c r="K193" s="425"/>
      <c r="L193" s="425"/>
      <c r="M193" s="425"/>
    </row>
    <row r="194" spans="5:13" ht="20.25" customHeight="1" x14ac:dyDescent="0.2">
      <c r="E194" s="425"/>
      <c r="F194" s="425"/>
      <c r="G194" s="425"/>
      <c r="H194" s="425"/>
      <c r="I194" s="425"/>
      <c r="J194" s="425"/>
      <c r="K194" s="425"/>
      <c r="L194" s="425"/>
      <c r="M194" s="425"/>
    </row>
    <row r="195" spans="5:13" ht="20.25" customHeight="1" x14ac:dyDescent="0.2">
      <c r="E195" s="425"/>
      <c r="F195" s="425"/>
      <c r="G195" s="425"/>
      <c r="H195" s="425"/>
      <c r="I195" s="425"/>
      <c r="J195" s="425"/>
      <c r="K195" s="425"/>
      <c r="L195" s="425"/>
      <c r="M195" s="425"/>
    </row>
    <row r="196" spans="5:13" ht="20.25" customHeight="1" x14ac:dyDescent="0.2">
      <c r="E196" s="425"/>
      <c r="F196" s="425"/>
      <c r="G196" s="425"/>
      <c r="H196" s="425"/>
      <c r="I196" s="425"/>
      <c r="J196" s="425"/>
      <c r="K196" s="425"/>
      <c r="L196" s="425"/>
      <c r="M196" s="425"/>
    </row>
    <row r="197" spans="5:13" ht="20.25" customHeight="1" x14ac:dyDescent="0.2">
      <c r="E197" s="425"/>
      <c r="F197" s="425"/>
      <c r="G197" s="425"/>
      <c r="H197" s="425"/>
      <c r="I197" s="425"/>
      <c r="J197" s="425"/>
      <c r="K197" s="425"/>
      <c r="L197" s="425"/>
      <c r="M197" s="425"/>
    </row>
    <row r="198" spans="5:13" ht="20.25" customHeight="1" x14ac:dyDescent="0.2">
      <c r="E198" s="425"/>
      <c r="F198" s="425"/>
      <c r="G198" s="425"/>
      <c r="H198" s="425"/>
      <c r="I198" s="425"/>
      <c r="J198" s="425"/>
      <c r="K198" s="425"/>
      <c r="L198" s="425"/>
      <c r="M198" s="425"/>
    </row>
    <row r="199" spans="5:13" ht="20.25" customHeight="1" x14ac:dyDescent="0.2">
      <c r="E199" s="425"/>
      <c r="F199" s="425"/>
      <c r="G199" s="425"/>
      <c r="H199" s="425"/>
      <c r="I199" s="425"/>
      <c r="J199" s="425"/>
      <c r="K199" s="425"/>
      <c r="L199" s="425"/>
      <c r="M199" s="425"/>
    </row>
    <row r="200" spans="5:13" x14ac:dyDescent="0.2">
      <c r="E200" s="425"/>
      <c r="F200" s="425"/>
      <c r="G200" s="425"/>
      <c r="H200" s="425"/>
      <c r="I200" s="425"/>
      <c r="J200" s="425"/>
      <c r="K200" s="425"/>
      <c r="L200" s="425"/>
      <c r="M200" s="425"/>
    </row>
    <row r="201" spans="5:13" ht="12.75" customHeight="1" x14ac:dyDescent="0.2">
      <c r="E201" s="425"/>
      <c r="F201" s="425"/>
      <c r="G201" s="425"/>
      <c r="H201" s="425"/>
      <c r="I201" s="425"/>
      <c r="J201" s="425"/>
      <c r="K201" s="425"/>
      <c r="L201" s="425"/>
      <c r="M201" s="425"/>
    </row>
    <row r="202" spans="5:13" x14ac:dyDescent="0.2">
      <c r="E202" s="425"/>
      <c r="F202" s="425"/>
      <c r="G202" s="425"/>
      <c r="H202" s="425"/>
      <c r="I202" s="425"/>
      <c r="J202" s="425"/>
      <c r="K202" s="425"/>
      <c r="L202" s="425"/>
      <c r="M202" s="425"/>
    </row>
    <row r="203" spans="5:13" x14ac:dyDescent="0.2">
      <c r="E203" s="425"/>
      <c r="F203" s="425"/>
      <c r="G203" s="425"/>
      <c r="H203" s="425"/>
      <c r="I203" s="425"/>
      <c r="J203" s="425"/>
      <c r="K203" s="425"/>
      <c r="L203" s="425"/>
      <c r="M203" s="425"/>
    </row>
    <row r="204" spans="5:13" ht="12.75" customHeight="1" x14ac:dyDescent="0.2">
      <c r="E204" s="425"/>
      <c r="F204" s="425"/>
      <c r="G204" s="425"/>
      <c r="H204" s="425"/>
      <c r="I204" s="425"/>
      <c r="J204" s="425"/>
      <c r="K204" s="425"/>
      <c r="L204" s="425"/>
      <c r="M204" s="425"/>
    </row>
    <row r="205" spans="5:13" x14ac:dyDescent="0.2">
      <c r="E205" s="425"/>
      <c r="F205" s="425"/>
      <c r="G205" s="425"/>
      <c r="H205" s="425"/>
      <c r="I205" s="425"/>
      <c r="J205" s="425"/>
      <c r="K205" s="425"/>
      <c r="L205" s="425"/>
      <c r="M205" s="425"/>
    </row>
    <row r="206" spans="5:13" x14ac:dyDescent="0.2">
      <c r="E206" s="425"/>
      <c r="F206" s="425"/>
      <c r="G206" s="425"/>
      <c r="H206" s="425"/>
      <c r="I206" s="425"/>
      <c r="J206" s="425"/>
      <c r="K206" s="425"/>
      <c r="L206" s="425"/>
      <c r="M206" s="425"/>
    </row>
    <row r="207" spans="5:13" x14ac:dyDescent="0.2">
      <c r="E207" s="425"/>
      <c r="F207" s="425"/>
      <c r="G207" s="425"/>
      <c r="H207" s="425"/>
      <c r="I207" s="425"/>
      <c r="J207" s="425"/>
      <c r="K207" s="425"/>
      <c r="L207" s="425"/>
      <c r="M207" s="425"/>
    </row>
    <row r="208" spans="5:13" x14ac:dyDescent="0.2">
      <c r="E208" s="425"/>
      <c r="F208" s="425"/>
      <c r="G208" s="425"/>
      <c r="H208" s="425"/>
      <c r="I208" s="425"/>
      <c r="J208" s="425"/>
      <c r="K208" s="425"/>
      <c r="L208" s="425"/>
      <c r="M208" s="425"/>
    </row>
    <row r="209" spans="5:13" x14ac:dyDescent="0.2">
      <c r="E209" s="425"/>
      <c r="F209" s="425"/>
      <c r="G209" s="425"/>
      <c r="H209" s="425"/>
      <c r="I209" s="425"/>
      <c r="J209" s="425"/>
      <c r="K209" s="425"/>
      <c r="L209" s="425"/>
      <c r="M209" s="425"/>
    </row>
    <row r="210" spans="5:13" x14ac:dyDescent="0.2">
      <c r="E210" s="425"/>
      <c r="F210" s="425"/>
      <c r="G210" s="425"/>
      <c r="H210" s="425"/>
      <c r="I210" s="425"/>
      <c r="J210" s="425"/>
      <c r="K210" s="425"/>
      <c r="L210" s="425"/>
      <c r="M210" s="425"/>
    </row>
    <row r="211" spans="5:13" x14ac:dyDescent="0.2">
      <c r="E211" s="425"/>
      <c r="F211" s="425"/>
      <c r="G211" s="425"/>
      <c r="H211" s="425"/>
      <c r="I211" s="425"/>
      <c r="J211" s="425"/>
      <c r="K211" s="425"/>
      <c r="L211" s="425"/>
      <c r="M211" s="425"/>
    </row>
    <row r="212" spans="5:13" x14ac:dyDescent="0.2">
      <c r="E212" s="425"/>
      <c r="F212" s="425"/>
      <c r="G212" s="425"/>
      <c r="H212" s="425"/>
      <c r="I212" s="425"/>
      <c r="J212" s="425"/>
      <c r="K212" s="425"/>
      <c r="L212" s="425"/>
      <c r="M212" s="425"/>
    </row>
    <row r="213" spans="5:13" x14ac:dyDescent="0.2">
      <c r="E213" s="425"/>
      <c r="F213" s="425"/>
      <c r="G213" s="425"/>
      <c r="H213" s="425"/>
      <c r="I213" s="425"/>
      <c r="J213" s="425"/>
      <c r="K213" s="425"/>
      <c r="L213" s="425"/>
      <c r="M213" s="425"/>
    </row>
    <row r="214" spans="5:13" x14ac:dyDescent="0.2">
      <c r="E214" s="425"/>
      <c r="F214" s="425"/>
      <c r="G214" s="425"/>
      <c r="H214" s="425"/>
      <c r="I214" s="425"/>
      <c r="J214" s="425"/>
      <c r="K214" s="425"/>
      <c r="L214" s="425"/>
      <c r="M214" s="425"/>
    </row>
    <row r="215" spans="5:13" x14ac:dyDescent="0.2">
      <c r="E215" s="425"/>
      <c r="F215" s="425"/>
      <c r="G215" s="425"/>
      <c r="H215" s="425"/>
      <c r="I215" s="425"/>
      <c r="J215" s="425"/>
      <c r="K215" s="425"/>
      <c r="L215" s="425"/>
      <c r="M215" s="425"/>
    </row>
    <row r="216" spans="5:13" x14ac:dyDescent="0.2">
      <c r="E216" s="425"/>
      <c r="F216" s="425"/>
      <c r="G216" s="425"/>
      <c r="H216" s="425"/>
      <c r="I216" s="425"/>
      <c r="J216" s="425"/>
      <c r="K216" s="425"/>
      <c r="L216" s="425"/>
      <c r="M216" s="425"/>
    </row>
    <row r="217" spans="5:13" x14ac:dyDescent="0.2">
      <c r="E217" s="425"/>
      <c r="F217" s="425"/>
      <c r="G217" s="425"/>
      <c r="H217" s="425"/>
      <c r="I217" s="425"/>
      <c r="J217" s="425"/>
      <c r="K217" s="425"/>
      <c r="L217" s="425"/>
      <c r="M217" s="425"/>
    </row>
    <row r="218" spans="5:13" x14ac:dyDescent="0.2">
      <c r="E218" s="425"/>
      <c r="F218" s="425"/>
      <c r="G218" s="425"/>
      <c r="H218" s="425"/>
      <c r="I218" s="425"/>
      <c r="J218" s="425"/>
      <c r="K218" s="425"/>
      <c r="L218" s="425"/>
      <c r="M218" s="425"/>
    </row>
    <row r="219" spans="5:13" x14ac:dyDescent="0.2">
      <c r="E219" s="425"/>
      <c r="F219" s="425"/>
      <c r="G219" s="425"/>
      <c r="H219" s="425"/>
      <c r="I219" s="425"/>
      <c r="J219" s="425"/>
      <c r="K219" s="425"/>
      <c r="L219" s="425"/>
      <c r="M219" s="425"/>
    </row>
    <row r="220" spans="5:13" x14ac:dyDescent="0.2">
      <c r="E220" s="425"/>
      <c r="F220" s="425"/>
      <c r="G220" s="425"/>
      <c r="H220" s="425"/>
      <c r="I220" s="425"/>
      <c r="J220" s="425"/>
      <c r="K220" s="425"/>
      <c r="L220" s="425"/>
      <c r="M220" s="425"/>
    </row>
    <row r="221" spans="5:13" x14ac:dyDescent="0.2">
      <c r="E221" s="425"/>
      <c r="F221" s="425"/>
      <c r="G221" s="425"/>
      <c r="H221" s="425"/>
      <c r="I221" s="425"/>
      <c r="J221" s="425"/>
      <c r="K221" s="425"/>
      <c r="L221" s="425"/>
      <c r="M221" s="425"/>
    </row>
    <row r="222" spans="5:13" x14ac:dyDescent="0.2">
      <c r="E222" s="425"/>
      <c r="F222" s="425"/>
      <c r="G222" s="425"/>
      <c r="H222" s="425"/>
      <c r="I222" s="425"/>
      <c r="J222" s="425"/>
      <c r="K222" s="425"/>
      <c r="L222" s="425"/>
      <c r="M222" s="425"/>
    </row>
    <row r="223" spans="5:13" x14ac:dyDescent="0.2">
      <c r="E223" s="425"/>
      <c r="F223" s="425"/>
      <c r="G223" s="425"/>
      <c r="H223" s="425"/>
      <c r="I223" s="425"/>
      <c r="J223" s="425"/>
      <c r="K223" s="425"/>
      <c r="L223" s="425"/>
      <c r="M223" s="425"/>
    </row>
    <row r="224" spans="5:13" x14ac:dyDescent="0.2">
      <c r="E224" s="425"/>
      <c r="F224" s="425"/>
      <c r="G224" s="425"/>
      <c r="H224" s="425"/>
      <c r="I224" s="425"/>
      <c r="J224" s="425"/>
      <c r="K224" s="425"/>
      <c r="L224" s="425"/>
      <c r="M224" s="425"/>
    </row>
    <row r="225" spans="5:13" x14ac:dyDescent="0.2">
      <c r="E225" s="425"/>
      <c r="F225" s="425"/>
      <c r="G225" s="425"/>
      <c r="H225" s="425"/>
      <c r="I225" s="425"/>
      <c r="J225" s="425"/>
      <c r="K225" s="425"/>
      <c r="L225" s="425"/>
      <c r="M225" s="425"/>
    </row>
    <row r="226" spans="5:13" x14ac:dyDescent="0.2">
      <c r="E226" s="425"/>
      <c r="F226" s="425"/>
      <c r="G226" s="425"/>
      <c r="H226" s="425"/>
      <c r="I226" s="425"/>
      <c r="J226" s="425"/>
      <c r="K226" s="425"/>
      <c r="L226" s="425"/>
      <c r="M226" s="425"/>
    </row>
    <row r="227" spans="5:13" x14ac:dyDescent="0.2">
      <c r="E227" s="425"/>
      <c r="F227" s="425"/>
      <c r="G227" s="425"/>
      <c r="H227" s="425"/>
      <c r="I227" s="425"/>
      <c r="J227" s="425"/>
      <c r="K227" s="425"/>
      <c r="L227" s="425"/>
      <c r="M227" s="425"/>
    </row>
    <row r="228" spans="5:13" x14ac:dyDescent="0.2">
      <c r="E228" s="425"/>
      <c r="F228" s="425"/>
      <c r="G228" s="425"/>
      <c r="H228" s="425"/>
      <c r="I228" s="425"/>
      <c r="J228" s="425"/>
      <c r="K228" s="425"/>
      <c r="L228" s="425"/>
      <c r="M228" s="425"/>
    </row>
    <row r="229" spans="5:13" ht="18" customHeight="1" x14ac:dyDescent="0.2">
      <c r="E229" s="425"/>
      <c r="F229" s="425"/>
      <c r="G229" s="425"/>
      <c r="H229" s="425"/>
      <c r="I229" s="425"/>
      <c r="J229" s="425"/>
      <c r="K229" s="425"/>
      <c r="L229" s="425"/>
      <c r="M229" s="425"/>
    </row>
    <row r="230" spans="5:13" ht="18" customHeight="1" x14ac:dyDescent="0.2">
      <c r="E230" s="425"/>
      <c r="F230" s="425"/>
      <c r="G230" s="425"/>
      <c r="H230" s="425"/>
      <c r="I230" s="425"/>
      <c r="J230" s="425"/>
      <c r="K230" s="425"/>
      <c r="L230" s="425"/>
      <c r="M230" s="425"/>
    </row>
    <row r="231" spans="5:13" ht="18" customHeight="1" x14ac:dyDescent="0.2">
      <c r="E231" s="425"/>
      <c r="F231" s="425"/>
      <c r="G231" s="425"/>
      <c r="H231" s="425"/>
      <c r="I231" s="425"/>
      <c r="J231" s="425"/>
      <c r="K231" s="425"/>
      <c r="L231" s="425"/>
      <c r="M231" s="425"/>
    </row>
    <row r="232" spans="5:13" ht="18" customHeight="1" x14ac:dyDescent="0.2">
      <c r="E232" s="425"/>
      <c r="F232" s="425"/>
      <c r="G232" s="425"/>
      <c r="H232" s="425"/>
      <c r="I232" s="425"/>
      <c r="J232" s="425"/>
      <c r="K232" s="425"/>
      <c r="L232" s="425"/>
      <c r="M232" s="425"/>
    </row>
    <row r="233" spans="5:13" ht="18" customHeight="1" x14ac:dyDescent="0.2">
      <c r="E233" s="425"/>
      <c r="F233" s="425"/>
      <c r="G233" s="425"/>
      <c r="H233" s="425"/>
      <c r="I233" s="425"/>
      <c r="J233" s="425"/>
      <c r="K233" s="425"/>
      <c r="L233" s="425"/>
      <c r="M233" s="425"/>
    </row>
    <row r="234" spans="5:13" ht="18" customHeight="1" x14ac:dyDescent="0.2">
      <c r="E234" s="425"/>
      <c r="F234" s="425"/>
      <c r="G234" s="425"/>
      <c r="H234" s="425"/>
      <c r="I234" s="425"/>
      <c r="J234" s="425"/>
      <c r="K234" s="425"/>
      <c r="L234" s="425"/>
      <c r="M234" s="425"/>
    </row>
    <row r="235" spans="5:13" ht="27.75" customHeight="1" x14ac:dyDescent="0.2">
      <c r="E235" s="425"/>
      <c r="F235" s="425"/>
      <c r="G235" s="425"/>
      <c r="H235" s="425"/>
      <c r="I235" s="425"/>
      <c r="J235" s="425"/>
      <c r="K235" s="425"/>
      <c r="L235" s="425"/>
      <c r="M235" s="425"/>
    </row>
    <row r="236" spans="5:13" ht="27.75" customHeight="1" x14ac:dyDescent="0.2">
      <c r="E236" s="425"/>
      <c r="F236" s="425"/>
      <c r="G236" s="425"/>
      <c r="H236" s="425"/>
      <c r="I236" s="425"/>
      <c r="J236" s="425"/>
      <c r="K236" s="425"/>
      <c r="L236" s="425"/>
      <c r="M236" s="425"/>
    </row>
    <row r="237" spans="5:13" ht="18" customHeight="1" x14ac:dyDescent="0.2"/>
    <row r="238" spans="5:13" ht="18" customHeight="1" x14ac:dyDescent="0.2"/>
    <row r="239" spans="5:13" ht="18" customHeight="1" x14ac:dyDescent="0.2"/>
    <row r="240" spans="5:13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24.75" customHeight="1" x14ac:dyDescent="0.2"/>
    <row r="253" ht="30.75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8" ht="12.75" customHeight="1" x14ac:dyDescent="0.2"/>
    <row r="270" ht="12.75" customHeight="1" x14ac:dyDescent="0.2"/>
    <row r="271" ht="12.75" customHeight="1" x14ac:dyDescent="0.2"/>
    <row r="294" ht="21" customHeight="1" x14ac:dyDescent="0.2"/>
    <row r="295" ht="21" customHeight="1" x14ac:dyDescent="0.2"/>
    <row r="296" ht="21" customHeight="1" x14ac:dyDescent="0.2"/>
    <row r="297" ht="21" customHeight="1" x14ac:dyDescent="0.2"/>
    <row r="299" ht="22.5" customHeight="1" x14ac:dyDescent="0.2"/>
    <row r="300" ht="22.5" customHeight="1" x14ac:dyDescent="0.2"/>
    <row r="301" ht="29.2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4.75" customHeight="1" x14ac:dyDescent="0.2"/>
    <row r="318" ht="26.25" customHeight="1" x14ac:dyDescent="0.2"/>
    <row r="319" ht="22.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2" ht="12.75" customHeight="1" x14ac:dyDescent="0.2"/>
    <row r="340" ht="12.75" customHeight="1" x14ac:dyDescent="0.2"/>
    <row r="358" ht="18" customHeight="1" x14ac:dyDescent="0.2"/>
    <row r="359" ht="18.75" customHeight="1" x14ac:dyDescent="0.2"/>
    <row r="360" ht="19.5" customHeight="1" x14ac:dyDescent="0.2"/>
    <row r="361" ht="18.75" customHeight="1" x14ac:dyDescent="0.2"/>
    <row r="363" ht="18.75" customHeight="1" x14ac:dyDescent="0.2"/>
    <row r="364" ht="17.25" customHeight="1" x14ac:dyDescent="0.2"/>
    <row r="365" ht="30.75" customHeight="1" x14ac:dyDescent="0.2"/>
    <row r="366" ht="17.25" customHeight="1" x14ac:dyDescent="0.2"/>
    <row r="367" ht="19.5" customHeight="1" x14ac:dyDescent="0.2"/>
    <row r="368" ht="20.25" customHeight="1" x14ac:dyDescent="0.2"/>
    <row r="369" ht="19.5" customHeight="1" x14ac:dyDescent="0.2"/>
    <row r="370" ht="18.75" customHeight="1" x14ac:dyDescent="0.2"/>
    <row r="371" ht="19.5" customHeight="1" x14ac:dyDescent="0.2"/>
    <row r="372" ht="18" customHeight="1" x14ac:dyDescent="0.2"/>
    <row r="373" ht="19.5" customHeight="1" x14ac:dyDescent="0.2"/>
    <row r="374" ht="19.5" customHeight="1" x14ac:dyDescent="0.2"/>
    <row r="375" ht="19.5" customHeight="1" x14ac:dyDescent="0.2"/>
    <row r="376" ht="19.5" customHeight="1" x14ac:dyDescent="0.2"/>
    <row r="377" ht="21" customHeight="1" x14ac:dyDescent="0.2"/>
    <row r="378" ht="19.5" customHeight="1" x14ac:dyDescent="0.2"/>
    <row r="379" ht="21" customHeight="1" x14ac:dyDescent="0.2"/>
    <row r="380" ht="21" customHeight="1" x14ac:dyDescent="0.2"/>
    <row r="381" ht="32.25" customHeight="1" x14ac:dyDescent="0.2"/>
    <row r="384" ht="19.5" customHeight="1" x14ac:dyDescent="0.2"/>
    <row r="385" ht="19.5" customHeight="1" x14ac:dyDescent="0.2"/>
    <row r="386" ht="19.5" customHeight="1" x14ac:dyDescent="0.2"/>
    <row r="387" ht="19.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404" ht="12.75" customHeight="1" x14ac:dyDescent="0.2"/>
    <row r="491" ht="21" customHeight="1" x14ac:dyDescent="0.2"/>
    <row r="512" spans="8:8" x14ac:dyDescent="0.2">
      <c r="H512"/>
    </row>
    <row r="513" spans="6:8" x14ac:dyDescent="0.2">
      <c r="H513"/>
    </row>
    <row r="514" spans="6:8" x14ac:dyDescent="0.2">
      <c r="H514"/>
    </row>
    <row r="515" spans="6:8" x14ac:dyDescent="0.2">
      <c r="H515"/>
    </row>
    <row r="516" spans="6:8" x14ac:dyDescent="0.2">
      <c r="H516"/>
    </row>
    <row r="517" spans="6:8" x14ac:dyDescent="0.2">
      <c r="H517"/>
    </row>
    <row r="522" spans="6:8" x14ac:dyDescent="0.2">
      <c r="F522" s="327" t="e">
        <f>#REF!</f>
        <v>#REF!</v>
      </c>
      <c r="H522" s="311" t="s">
        <v>98</v>
      </c>
    </row>
    <row r="523" spans="6:8" x14ac:dyDescent="0.2">
      <c r="H523" s="320" t="s">
        <v>134</v>
      </c>
    </row>
    <row r="524" spans="6:8" x14ac:dyDescent="0.2">
      <c r="H524" s="320" t="s">
        <v>135</v>
      </c>
    </row>
    <row r="525" spans="6:8" x14ac:dyDescent="0.2">
      <c r="H525" s="320" t="s">
        <v>136</v>
      </c>
    </row>
    <row r="526" spans="6:8" x14ac:dyDescent="0.2">
      <c r="H526" s="320" t="s">
        <v>137</v>
      </c>
    </row>
    <row r="527" spans="6:8" x14ac:dyDescent="0.2">
      <c r="H527" s="320" t="s">
        <v>138</v>
      </c>
    </row>
    <row r="528" spans="6:8" x14ac:dyDescent="0.2">
      <c r="H528" s="320" t="s">
        <v>139</v>
      </c>
    </row>
    <row r="529" spans="5:8" x14ac:dyDescent="0.2">
      <c r="H529" s="320" t="s">
        <v>140</v>
      </c>
    </row>
    <row r="530" spans="5:8" x14ac:dyDescent="0.2">
      <c r="H530" s="320" t="s">
        <v>141</v>
      </c>
    </row>
    <row r="533" spans="5:8" x14ac:dyDescent="0.2">
      <c r="E533" s="329"/>
    </row>
    <row r="674" spans="15:24" ht="12.75" customHeight="1" x14ac:dyDescent="0.2">
      <c r="P674" s="431"/>
      <c r="Q674" s="325"/>
      <c r="R674" s="325"/>
      <c r="S674" s="326"/>
      <c r="T674" s="326"/>
      <c r="U674" s="326"/>
      <c r="V674" s="315"/>
      <c r="W674" s="326"/>
      <c r="X674" s="326"/>
    </row>
    <row r="677" spans="15:24" x14ac:dyDescent="0.2">
      <c r="Q677" s="322"/>
      <c r="R677" s="322"/>
      <c r="S677" s="322"/>
      <c r="T677" s="322"/>
      <c r="U677" s="322"/>
      <c r="V677" s="322"/>
      <c r="W677" s="322"/>
      <c r="X677" s="322"/>
    </row>
    <row r="678" spans="15:24" x14ac:dyDescent="0.2">
      <c r="O678"/>
      <c r="P678" s="316"/>
      <c r="Q678" s="430"/>
      <c r="R678" s="321"/>
      <c r="S678" s="323"/>
      <c r="T678" s="324"/>
      <c r="U678" s="321"/>
      <c r="V678" s="324"/>
      <c r="W678" s="324"/>
      <c r="X678" s="324"/>
    </row>
    <row r="679" spans="15:24" x14ac:dyDescent="0.2">
      <c r="O679"/>
      <c r="P679" s="429"/>
      <c r="Q679" s="430"/>
      <c r="R679" s="431"/>
      <c r="S679" s="431"/>
      <c r="T679" s="431"/>
      <c r="U679" s="431"/>
      <c r="V679" s="319"/>
      <c r="W679" s="319"/>
      <c r="X679" s="319"/>
    </row>
    <row r="680" spans="15:24" x14ac:dyDescent="0.2">
      <c r="O680"/>
      <c r="Q680" s="430"/>
      <c r="R680" s="431"/>
      <c r="S680" s="430" t="s">
        <v>142</v>
      </c>
      <c r="T680"/>
      <c r="U680" s="431"/>
      <c r="V680" s="319"/>
      <c r="W680" s="319"/>
      <c r="X680" s="319"/>
    </row>
    <row r="681" spans="15:24" x14ac:dyDescent="0.2">
      <c r="O681"/>
      <c r="P681" s="317"/>
      <c r="Q681" s="316"/>
      <c r="R681" s="431"/>
      <c r="S681" s="431"/>
      <c r="T681" s="431"/>
      <c r="U681" s="431"/>
      <c r="V681" s="431"/>
      <c r="W681" s="431"/>
      <c r="X681" s="431"/>
    </row>
    <row r="682" spans="15:24" x14ac:dyDescent="0.2">
      <c r="Q682" s="429"/>
      <c r="R682" s="429"/>
      <c r="S682" s="429"/>
      <c r="T682" s="429"/>
      <c r="U682" s="429"/>
      <c r="V682" s="314"/>
      <c r="W682" s="429"/>
      <c r="X682" s="429"/>
    </row>
    <row r="683" spans="15:24" x14ac:dyDescent="0.2">
      <c r="P683" s="314"/>
      <c r="Q683" s="432"/>
      <c r="R683" s="429"/>
      <c r="S683" s="429"/>
      <c r="T683" s="429"/>
      <c r="U683" s="429"/>
      <c r="V683" s="314"/>
      <c r="W683" s="429"/>
      <c r="X683" s="429"/>
    </row>
    <row r="684" spans="15:24" x14ac:dyDescent="0.2">
      <c r="R684" s="429"/>
      <c r="S684" s="429"/>
      <c r="T684" s="429"/>
      <c r="U684" s="431"/>
      <c r="V684" s="431"/>
      <c r="W684" s="429"/>
      <c r="X684" s="429"/>
    </row>
    <row r="685" spans="15:24" x14ac:dyDescent="0.2">
      <c r="P685" s="314"/>
      <c r="Q685" s="432" t="s">
        <v>124</v>
      </c>
      <c r="R685" s="429"/>
      <c r="S685" s="429"/>
      <c r="T685" s="429"/>
      <c r="U685" s="429"/>
      <c r="V685" s="314"/>
      <c r="W685" s="429"/>
      <c r="X685" s="429"/>
    </row>
    <row r="693" spans="17:18" x14ac:dyDescent="0.2">
      <c r="Q693" s="327" t="e">
        <f>SUM(#REF!)</f>
        <v>#REF!</v>
      </c>
      <c r="R693" s="328" t="s">
        <v>143</v>
      </c>
    </row>
    <row r="698" spans="17:18" x14ac:dyDescent="0.2">
      <c r="Q698" s="312"/>
    </row>
    <row r="705" spans="17:17" x14ac:dyDescent="0.2">
      <c r="Q705" s="312" t="e">
        <f>#REF!+#REF!</f>
        <v>#REF!</v>
      </c>
    </row>
    <row r="706" spans="17:17" x14ac:dyDescent="0.2">
      <c r="Q706" s="312" t="e">
        <f>#REF!+#REF!</f>
        <v>#REF!</v>
      </c>
    </row>
    <row r="707" spans="17:17" x14ac:dyDescent="0.2">
      <c r="Q707" s="312" t="e">
        <f>#REF!+#REF!</f>
        <v>#REF!</v>
      </c>
    </row>
    <row r="708" spans="17:17" x14ac:dyDescent="0.2">
      <c r="Q708" s="312" t="e">
        <f>#REF!+#REF!</f>
        <v>#REF!</v>
      </c>
    </row>
    <row r="709" spans="17:17" x14ac:dyDescent="0.2">
      <c r="Q709" s="312" t="e">
        <f>#REF!+#REF!</f>
        <v>#REF!</v>
      </c>
    </row>
    <row r="710" spans="17:17" x14ac:dyDescent="0.2">
      <c r="Q710" s="312" t="e">
        <f>#REF!+#REF!</f>
        <v>#REF!</v>
      </c>
    </row>
    <row r="715" spans="17:17" x14ac:dyDescent="0.2">
      <c r="Q715" s="327" t="e">
        <f>#REF!+#REF!</f>
        <v>#REF!</v>
      </c>
    </row>
    <row r="732" spans="15:15" x14ac:dyDescent="0.2">
      <c r="O732" s="329"/>
    </row>
    <row r="742" spans="15:15" x14ac:dyDescent="0.2">
      <c r="O742"/>
    </row>
    <row r="743" spans="15:15" x14ac:dyDescent="0.2">
      <c r="O743"/>
    </row>
    <row r="744" spans="15:15" x14ac:dyDescent="0.2">
      <c r="O744"/>
    </row>
    <row r="745" spans="15:15" x14ac:dyDescent="0.2">
      <c r="O745"/>
    </row>
  </sheetData>
  <mergeCells count="33">
    <mergeCell ref="J143:L143"/>
    <mergeCell ref="J144:L144"/>
    <mergeCell ref="G145:H145"/>
    <mergeCell ref="I145:K145"/>
    <mergeCell ref="G146:H146"/>
    <mergeCell ref="I146:K146"/>
    <mergeCell ref="J142:L142"/>
    <mergeCell ref="J77:L77"/>
    <mergeCell ref="M77:N77"/>
    <mergeCell ref="G79:H79"/>
    <mergeCell ref="I79:K79"/>
    <mergeCell ref="M79:N79"/>
    <mergeCell ref="E91:L91"/>
    <mergeCell ref="E92:L92"/>
    <mergeCell ref="E93:L93"/>
    <mergeCell ref="J137:L137"/>
    <mergeCell ref="G138:I138"/>
    <mergeCell ref="J138:L138"/>
    <mergeCell ref="M72:N72"/>
    <mergeCell ref="E75:F75"/>
    <mergeCell ref="G75:I75"/>
    <mergeCell ref="J75:L75"/>
    <mergeCell ref="E76:F76"/>
    <mergeCell ref="G76:I76"/>
    <mergeCell ref="J76:L76"/>
    <mergeCell ref="M76:N76"/>
    <mergeCell ref="E3:L3"/>
    <mergeCell ref="E4:L4"/>
    <mergeCell ref="E5:L5"/>
    <mergeCell ref="J71:L71"/>
    <mergeCell ref="E72:F72"/>
    <mergeCell ref="G72:I72"/>
    <mergeCell ref="J72:L72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X745"/>
  <sheetViews>
    <sheetView view="pageBreakPreview" topLeftCell="D1" zoomScaleSheetLayoutView="100" workbookViewId="0">
      <pane xSplit="2" ySplit="13" topLeftCell="F20" activePane="bottomRight" state="frozen"/>
      <selection activeCell="M29" activeCellId="1" sqref="H45 M29"/>
      <selection pane="topRight" activeCell="M29" activeCellId="1" sqref="H45 M29"/>
      <selection pane="bottomLeft" activeCell="M29" activeCellId="1" sqref="H45 M29"/>
      <selection pane="bottomRight" activeCell="M29" activeCellId="1" sqref="H45 M29"/>
    </sheetView>
  </sheetViews>
  <sheetFormatPr defaultColWidth="9.140625" defaultRowHeight="12.75" x14ac:dyDescent="0.2"/>
  <cols>
    <col min="1" max="1" width="1.85546875" style="310" hidden="1" customWidth="1"/>
    <col min="2" max="2" width="1.5703125" style="310" hidden="1" customWidth="1"/>
    <col min="3" max="3" width="5" style="310" hidden="1" customWidth="1"/>
    <col min="4" max="4" width="5" style="310" customWidth="1"/>
    <col min="5" max="5" width="14.7109375" style="310" customWidth="1"/>
    <col min="6" max="6" width="68.28515625" style="310" customWidth="1"/>
    <col min="7" max="7" width="21.140625" style="310" customWidth="1"/>
    <col min="8" max="8" width="21" style="310" customWidth="1"/>
    <col min="9" max="9" width="21.140625" style="310" customWidth="1"/>
    <col min="10" max="10" width="19" style="310" customWidth="1"/>
    <col min="11" max="11" width="14.42578125" style="310" customWidth="1"/>
    <col min="12" max="12" width="18.140625" style="310" customWidth="1"/>
    <col min="13" max="13" width="17.7109375" style="310" customWidth="1"/>
    <col min="14" max="14" width="20.7109375" style="310" bestFit="1" customWidth="1"/>
    <col min="15" max="15" width="15" style="310" bestFit="1" customWidth="1"/>
    <col min="16" max="16" width="12.5703125" style="310" bestFit="1" customWidth="1"/>
    <col min="17" max="17" width="20.42578125" style="310" customWidth="1"/>
    <col min="18" max="19" width="9.140625" style="310"/>
    <col min="20" max="20" width="30.7109375" style="310" customWidth="1"/>
    <col min="21" max="16384" width="9.140625" style="310"/>
  </cols>
  <sheetData>
    <row r="2" spans="5:16" x14ac:dyDescent="0.2">
      <c r="P2" s="403" t="s">
        <v>276</v>
      </c>
    </row>
    <row r="3" spans="5:16" ht="15" x14ac:dyDescent="0.2">
      <c r="E3" s="870" t="s">
        <v>114</v>
      </c>
      <c r="F3" s="870"/>
      <c r="G3" s="870"/>
      <c r="H3" s="870"/>
      <c r="I3" s="870"/>
      <c r="J3" s="870"/>
      <c r="K3" s="870"/>
      <c r="L3" s="870"/>
      <c r="M3" s="330"/>
      <c r="N3" s="330"/>
    </row>
    <row r="4" spans="5:16" ht="15" x14ac:dyDescent="0.2">
      <c r="E4" s="870" t="s">
        <v>164</v>
      </c>
      <c r="F4" s="870"/>
      <c r="G4" s="870"/>
      <c r="H4" s="870"/>
      <c r="I4" s="870"/>
      <c r="J4" s="870"/>
      <c r="K4" s="870"/>
      <c r="L4" s="870"/>
      <c r="M4" s="330"/>
      <c r="N4" s="330"/>
    </row>
    <row r="5" spans="5:16" ht="15" x14ac:dyDescent="0.2">
      <c r="E5" s="870" t="s">
        <v>277</v>
      </c>
      <c r="F5" s="870"/>
      <c r="G5" s="870"/>
      <c r="H5" s="870"/>
      <c r="I5" s="870"/>
      <c r="J5" s="870"/>
      <c r="K5" s="870"/>
      <c r="L5" s="870"/>
      <c r="M5" s="330"/>
      <c r="N5" s="330"/>
    </row>
    <row r="6" spans="5:16" ht="13.5" thickBot="1" x14ac:dyDescent="0.25"/>
    <row r="7" spans="5:16" ht="78.75" customHeight="1" thickBot="1" x14ac:dyDescent="0.25">
      <c r="E7" s="381" t="s">
        <v>146</v>
      </c>
      <c r="F7" s="382" t="s">
        <v>0</v>
      </c>
      <c r="G7" s="383" t="s">
        <v>221</v>
      </c>
      <c r="H7" s="383" t="s">
        <v>219</v>
      </c>
      <c r="I7" s="383" t="s">
        <v>220</v>
      </c>
      <c r="J7" s="383" t="s">
        <v>113</v>
      </c>
      <c r="K7" s="383" t="s">
        <v>156</v>
      </c>
      <c r="L7" s="384" t="s">
        <v>144</v>
      </c>
    </row>
    <row r="8" spans="5:16" ht="18.75" customHeight="1" x14ac:dyDescent="0.2">
      <c r="E8" s="392" t="s">
        <v>158</v>
      </c>
      <c r="F8" s="393" t="s">
        <v>45</v>
      </c>
      <c r="G8" s="394">
        <f>G9+G10+G11</f>
        <v>75158838000</v>
      </c>
      <c r="H8" s="411">
        <f>H9+H11</f>
        <v>2248995825</v>
      </c>
      <c r="I8" s="411">
        <f>I9+I11</f>
        <v>2248995825</v>
      </c>
      <c r="J8" s="411">
        <f>J9+J11</f>
        <v>2248995825</v>
      </c>
      <c r="K8" s="395">
        <f>J8/G8*100</f>
        <v>2.9923238368852907</v>
      </c>
      <c r="L8" s="396"/>
      <c r="N8" s="327"/>
    </row>
    <row r="9" spans="5:16" ht="18.75" customHeight="1" x14ac:dyDescent="0.2">
      <c r="E9" s="392" t="s">
        <v>168</v>
      </c>
      <c r="F9" s="397" t="s">
        <v>26</v>
      </c>
      <c r="G9" s="398">
        <f>$G$13</f>
        <v>74320354000</v>
      </c>
      <c r="H9" s="410">
        <f>H13</f>
        <v>2198064138</v>
      </c>
      <c r="I9" s="410">
        <f>I13</f>
        <v>2198064138</v>
      </c>
      <c r="J9" s="410">
        <f>J13</f>
        <v>2198064138</v>
      </c>
      <c r="K9" s="399">
        <f>J9/G9*100</f>
        <v>2.9575533749475951</v>
      </c>
      <c r="L9" s="400"/>
      <c r="M9"/>
      <c r="N9" s="421"/>
    </row>
    <row r="10" spans="5:16" ht="18.75" customHeight="1" x14ac:dyDescent="0.2">
      <c r="E10" s="392" t="s">
        <v>169</v>
      </c>
      <c r="F10" s="397" t="s">
        <v>27</v>
      </c>
      <c r="G10" s="398">
        <f>$G$60</f>
        <v>538484000</v>
      </c>
      <c r="H10" s="398">
        <f>H60</f>
        <v>0</v>
      </c>
      <c r="I10" s="398">
        <f>I60</f>
        <v>0</v>
      </c>
      <c r="J10" s="398">
        <f>J60</f>
        <v>0</v>
      </c>
      <c r="K10" s="399">
        <f>J10/G10*100</f>
        <v>0</v>
      </c>
      <c r="L10" s="400"/>
      <c r="N10" s="327"/>
    </row>
    <row r="11" spans="5:16" ht="18.75" customHeight="1" x14ac:dyDescent="0.2">
      <c r="E11" s="392" t="str">
        <f>E64</f>
        <v>4.1.04</v>
      </c>
      <c r="F11" s="397" t="s">
        <v>129</v>
      </c>
      <c r="G11" s="398">
        <f>G64</f>
        <v>300000000</v>
      </c>
      <c r="H11" s="398">
        <f>H64</f>
        <v>50931687</v>
      </c>
      <c r="I11" s="398">
        <f>I64</f>
        <v>50931687</v>
      </c>
      <c r="J11" s="398">
        <f>J64</f>
        <v>50931687</v>
      </c>
      <c r="K11" s="399">
        <f>J11/G11*100</f>
        <v>16.977228999999998</v>
      </c>
      <c r="L11" s="400"/>
    </row>
    <row r="12" spans="5:16" ht="5.0999999999999996" customHeight="1" x14ac:dyDescent="0.2">
      <c r="E12" s="378"/>
      <c r="F12" s="379"/>
      <c r="G12" s="375"/>
      <c r="H12" s="375"/>
      <c r="I12" s="375"/>
      <c r="J12" s="375"/>
      <c r="K12" s="376"/>
      <c r="L12" s="377"/>
    </row>
    <row r="13" spans="5:16" ht="18.75" customHeight="1" x14ac:dyDescent="0.2">
      <c r="E13" s="385" t="str">
        <f>E9</f>
        <v>4.1.01</v>
      </c>
      <c r="F13" s="386" t="str">
        <f>F9</f>
        <v>PENDAPATAN PAJAK DAERAH</v>
      </c>
      <c r="G13" s="387">
        <f>G14+G24+G35+G41+G44+G45+G48+G51+G52+G55+G58</f>
        <v>74320354000</v>
      </c>
      <c r="H13" s="409">
        <f>H14+H24+H35+H41+H44+H45+H48+H51+H52+H55+H58</f>
        <v>2198064138</v>
      </c>
      <c r="I13" s="409">
        <f>H13</f>
        <v>2198064138</v>
      </c>
      <c r="J13" s="409">
        <f>I13</f>
        <v>2198064138</v>
      </c>
      <c r="K13" s="388">
        <f>J13/G13*100</f>
        <v>2.9575533749475951</v>
      </c>
      <c r="L13" s="389"/>
    </row>
    <row r="14" spans="5:16" ht="18.75" customHeight="1" x14ac:dyDescent="0.2">
      <c r="E14" s="373" t="s">
        <v>170</v>
      </c>
      <c r="F14" s="351" t="s">
        <v>157</v>
      </c>
      <c r="G14" s="349">
        <f>G15+G18+G21</f>
        <v>2463180809</v>
      </c>
      <c r="H14" s="408">
        <f>H15+H18+H21</f>
        <v>59448343</v>
      </c>
      <c r="I14" s="408">
        <f t="shared" ref="I14:I24" si="0">H14</f>
        <v>59448343</v>
      </c>
      <c r="J14" s="408">
        <f t="shared" ref="J14:J58" si="1">H14</f>
        <v>59448343</v>
      </c>
      <c r="K14" s="350">
        <f>J14/G14*100</f>
        <v>2.413478652593708</v>
      </c>
      <c r="L14" s="346"/>
    </row>
    <row r="15" spans="5:16" ht="18.75" customHeight="1" x14ac:dyDescent="0.2">
      <c r="E15" s="372" t="s">
        <v>171</v>
      </c>
      <c r="F15" s="335" t="s">
        <v>175</v>
      </c>
      <c r="G15" s="332">
        <v>2001580809</v>
      </c>
      <c r="H15" s="407">
        <f>H16+H17</f>
        <v>57768343</v>
      </c>
      <c r="I15" s="407">
        <f t="shared" si="0"/>
        <v>57768343</v>
      </c>
      <c r="J15" s="407">
        <f t="shared" si="1"/>
        <v>57768343</v>
      </c>
      <c r="K15" s="333">
        <f>J15/G15*100</f>
        <v>2.8861359351692308</v>
      </c>
      <c r="L15" s="346"/>
    </row>
    <row r="16" spans="5:16" ht="18.75" customHeight="1" x14ac:dyDescent="0.2">
      <c r="E16" s="372"/>
      <c r="F16" s="341" t="s">
        <v>149</v>
      </c>
      <c r="G16" s="340"/>
      <c r="H16" s="332">
        <v>0</v>
      </c>
      <c r="I16" s="332">
        <f t="shared" si="0"/>
        <v>0</v>
      </c>
      <c r="J16" s="332">
        <f t="shared" si="1"/>
        <v>0</v>
      </c>
      <c r="K16" s="342"/>
      <c r="L16" s="346"/>
      <c r="N16" s="327"/>
    </row>
    <row r="17" spans="5:16" ht="18.75" customHeight="1" x14ac:dyDescent="0.2">
      <c r="E17" s="372"/>
      <c r="F17" s="341" t="s">
        <v>147</v>
      </c>
      <c r="G17" s="340"/>
      <c r="H17" s="406">
        <f>20414405+37353938</f>
        <v>57768343</v>
      </c>
      <c r="I17" s="406">
        <f t="shared" si="0"/>
        <v>57768343</v>
      </c>
      <c r="J17" s="407">
        <f t="shared" si="1"/>
        <v>57768343</v>
      </c>
      <c r="K17" s="342"/>
      <c r="L17" s="346"/>
    </row>
    <row r="18" spans="5:16" ht="21.75" customHeight="1" x14ac:dyDescent="0.2">
      <c r="E18" s="372" t="s">
        <v>173</v>
      </c>
      <c r="F18" s="336" t="s">
        <v>172</v>
      </c>
      <c r="G18" s="332">
        <v>350000000</v>
      </c>
      <c r="H18" s="332">
        <f>H19+H20</f>
        <v>100000</v>
      </c>
      <c r="I18" s="332">
        <f t="shared" si="0"/>
        <v>100000</v>
      </c>
      <c r="J18" s="332">
        <f t="shared" si="1"/>
        <v>100000</v>
      </c>
      <c r="K18" s="333">
        <f>J18/G18*100</f>
        <v>2.8571428571428574E-2</v>
      </c>
      <c r="L18" s="346"/>
      <c r="N18" s="327"/>
    </row>
    <row r="19" spans="5:16" ht="36.75" customHeight="1" x14ac:dyDescent="0.2">
      <c r="E19" s="372"/>
      <c r="F19" s="339" t="s">
        <v>150</v>
      </c>
      <c r="G19" s="332"/>
      <c r="H19" s="340">
        <v>0</v>
      </c>
      <c r="I19" s="340">
        <f t="shared" si="0"/>
        <v>0</v>
      </c>
      <c r="J19" s="332">
        <f t="shared" si="1"/>
        <v>0</v>
      </c>
      <c r="K19" s="333"/>
      <c r="L19" s="346"/>
    </row>
    <row r="20" spans="5:16" ht="34.5" customHeight="1" x14ac:dyDescent="0.2">
      <c r="E20" s="372"/>
      <c r="F20" s="339" t="s">
        <v>148</v>
      </c>
      <c r="G20" s="340"/>
      <c r="H20" s="340">
        <v>100000</v>
      </c>
      <c r="I20" s="340">
        <f t="shared" si="0"/>
        <v>100000</v>
      </c>
      <c r="J20" s="332">
        <f t="shared" si="1"/>
        <v>100000</v>
      </c>
      <c r="K20" s="333"/>
      <c r="L20" s="346"/>
    </row>
    <row r="21" spans="5:16" ht="18.75" customHeight="1" x14ac:dyDescent="0.2">
      <c r="E21" s="372" t="s">
        <v>174</v>
      </c>
      <c r="F21" s="335" t="s">
        <v>176</v>
      </c>
      <c r="G21" s="332">
        <v>111600000</v>
      </c>
      <c r="H21" s="332">
        <f>H22+H23</f>
        <v>1580000</v>
      </c>
      <c r="I21" s="332">
        <f t="shared" si="0"/>
        <v>1580000</v>
      </c>
      <c r="J21" s="332">
        <f t="shared" si="1"/>
        <v>1580000</v>
      </c>
      <c r="K21" s="333">
        <f>J21/G21*100</f>
        <v>1.4157706093189963</v>
      </c>
      <c r="L21" s="346"/>
    </row>
    <row r="22" spans="5:16" ht="18.75" customHeight="1" x14ac:dyDescent="0.2">
      <c r="E22" s="372"/>
      <c r="F22" s="341" t="s">
        <v>151</v>
      </c>
      <c r="G22" s="332"/>
      <c r="H22" s="340">
        <v>0</v>
      </c>
      <c r="I22" s="340">
        <f t="shared" si="0"/>
        <v>0</v>
      </c>
      <c r="J22" s="332">
        <f t="shared" si="1"/>
        <v>0</v>
      </c>
      <c r="K22" s="333"/>
      <c r="L22" s="346"/>
    </row>
    <row r="23" spans="5:16" ht="18.75" customHeight="1" x14ac:dyDescent="0.2">
      <c r="E23" s="372"/>
      <c r="F23" s="341" t="str">
        <f xml:space="preserve"> "Penerimaan Piutang " &amp;F21</f>
        <v>Penerimaan Piutang Pajak Wisma Pariwisata</v>
      </c>
      <c r="G23" s="340"/>
      <c r="H23" s="340">
        <v>1580000</v>
      </c>
      <c r="I23" s="340">
        <f t="shared" si="0"/>
        <v>1580000</v>
      </c>
      <c r="J23" s="332">
        <f t="shared" si="1"/>
        <v>1580000</v>
      </c>
      <c r="K23" s="333"/>
      <c r="L23" s="346"/>
    </row>
    <row r="24" spans="5:16" ht="18.75" customHeight="1" x14ac:dyDescent="0.2">
      <c r="E24" s="373" t="s">
        <v>177</v>
      </c>
      <c r="F24" s="427" t="s">
        <v>159</v>
      </c>
      <c r="G24" s="428">
        <v>3637447807</v>
      </c>
      <c r="H24" s="349">
        <f>H25+H28+H31+H34</f>
        <v>166717042</v>
      </c>
      <c r="I24" s="349">
        <f t="shared" si="0"/>
        <v>166717042</v>
      </c>
      <c r="J24" s="349">
        <f t="shared" si="1"/>
        <v>166717042</v>
      </c>
      <c r="K24" s="350">
        <f>J24/G24*100</f>
        <v>4.5833521426524761</v>
      </c>
      <c r="L24" s="346"/>
      <c r="M24" s="310">
        <v>3637447807</v>
      </c>
      <c r="N24" s="404"/>
    </row>
    <row r="25" spans="5:16" ht="18.75" customHeight="1" x14ac:dyDescent="0.2">
      <c r="E25" s="372" t="s">
        <v>178</v>
      </c>
      <c r="F25" s="335" t="s">
        <v>179</v>
      </c>
      <c r="G25" s="468"/>
      <c r="H25" s="332">
        <f>H26+H27</f>
        <v>132018013</v>
      </c>
      <c r="I25" s="332">
        <f>H25:H34</f>
        <v>132018013</v>
      </c>
      <c r="J25" s="332">
        <f t="shared" si="1"/>
        <v>132018013</v>
      </c>
      <c r="K25" s="333"/>
      <c r="L25" s="346"/>
      <c r="M25" s="327"/>
      <c r="N25" s="404"/>
      <c r="P25"/>
    </row>
    <row r="26" spans="5:16" ht="18.75" customHeight="1" x14ac:dyDescent="0.2">
      <c r="E26" s="372"/>
      <c r="F26" s="341" t="s">
        <v>180</v>
      </c>
      <c r="G26" s="332"/>
      <c r="H26" s="340">
        <v>0</v>
      </c>
      <c r="I26" s="340">
        <f t="shared" ref="I26:I55" si="2">H26</f>
        <v>0</v>
      </c>
      <c r="J26" s="332">
        <f t="shared" si="1"/>
        <v>0</v>
      </c>
      <c r="K26" s="333"/>
      <c r="L26" s="346"/>
      <c r="M26" s="327"/>
      <c r="N26" s="404"/>
    </row>
    <row r="27" spans="5:16" ht="18.75" customHeight="1" x14ac:dyDescent="0.2">
      <c r="E27" s="372"/>
      <c r="F27" s="341" t="str">
        <f xml:space="preserve"> "Penerimaan Piutang " &amp;F25</f>
        <v>Penerimaan Piutang Pajak Restoran dan Sejenisnya</v>
      </c>
      <c r="G27" s="340"/>
      <c r="H27" s="340">
        <f>39331341+92686672</f>
        <v>132018013</v>
      </c>
      <c r="I27" s="340">
        <f t="shared" si="2"/>
        <v>132018013</v>
      </c>
      <c r="J27" s="332">
        <f t="shared" si="1"/>
        <v>132018013</v>
      </c>
      <c r="K27" s="342"/>
      <c r="L27" s="346"/>
      <c r="M27" s="327"/>
    </row>
    <row r="28" spans="5:16" ht="18.75" customHeight="1" x14ac:dyDescent="0.2">
      <c r="E28" s="372" t="s">
        <v>181</v>
      </c>
      <c r="F28" s="335" t="s">
        <v>182</v>
      </c>
      <c r="G28" s="468"/>
      <c r="H28" s="359">
        <f>H29+H30</f>
        <v>16901229</v>
      </c>
      <c r="I28" s="332">
        <f t="shared" si="2"/>
        <v>16901229</v>
      </c>
      <c r="J28" s="332">
        <f t="shared" si="1"/>
        <v>16901229</v>
      </c>
      <c r="K28" s="333"/>
      <c r="L28" s="346"/>
      <c r="M28" s="327"/>
    </row>
    <row r="29" spans="5:16" ht="18.75" customHeight="1" x14ac:dyDescent="0.2">
      <c r="E29" s="372"/>
      <c r="F29" s="341" t="s">
        <v>183</v>
      </c>
      <c r="G29" s="332"/>
      <c r="H29" s="340">
        <v>0</v>
      </c>
      <c r="I29" s="340">
        <f t="shared" si="2"/>
        <v>0</v>
      </c>
      <c r="J29" s="332">
        <f t="shared" si="1"/>
        <v>0</v>
      </c>
      <c r="K29" s="333"/>
      <c r="L29" s="346"/>
      <c r="M29" s="421"/>
      <c r="N29" s="420"/>
    </row>
    <row r="30" spans="5:16" ht="18.75" customHeight="1" x14ac:dyDescent="0.2">
      <c r="E30" s="372"/>
      <c r="F30" s="341" t="str">
        <f xml:space="preserve"> "Penerimaan Piutang " &amp;F28</f>
        <v>Penerimaan Piutang Pajak Rumah Makan dan Sejenisnya</v>
      </c>
      <c r="G30" s="340"/>
      <c r="H30" s="340">
        <v>16901229</v>
      </c>
      <c r="I30" s="340">
        <f t="shared" si="2"/>
        <v>16901229</v>
      </c>
      <c r="J30" s="332">
        <f t="shared" si="1"/>
        <v>16901229</v>
      </c>
      <c r="K30" s="342"/>
      <c r="L30" s="346"/>
      <c r="M30" s="327"/>
    </row>
    <row r="31" spans="5:16" ht="18.75" customHeight="1" x14ac:dyDescent="0.2">
      <c r="E31" s="372" t="s">
        <v>184</v>
      </c>
      <c r="F31" s="335" t="s">
        <v>185</v>
      </c>
      <c r="G31" s="468"/>
      <c r="H31" s="332">
        <f>H32+H33</f>
        <v>17797800</v>
      </c>
      <c r="I31" s="332">
        <f t="shared" si="2"/>
        <v>17797800</v>
      </c>
      <c r="J31" s="332">
        <f t="shared" si="1"/>
        <v>17797800</v>
      </c>
      <c r="K31" s="333"/>
      <c r="L31" s="346"/>
    </row>
    <row r="32" spans="5:16" ht="18.75" customHeight="1" x14ac:dyDescent="0.2">
      <c r="E32" s="372"/>
      <c r="F32" s="341" t="s">
        <v>186</v>
      </c>
      <c r="G32" s="340"/>
      <c r="H32" s="340">
        <v>0</v>
      </c>
      <c r="I32" s="340">
        <f t="shared" si="2"/>
        <v>0</v>
      </c>
      <c r="J32" s="332">
        <f t="shared" si="1"/>
        <v>0</v>
      </c>
      <c r="K32" s="342"/>
      <c r="L32" s="346"/>
    </row>
    <row r="33" spans="5:16" ht="18.75" customHeight="1" x14ac:dyDescent="0.2">
      <c r="E33" s="372"/>
      <c r="F33" s="341" t="str">
        <f xml:space="preserve"> "Penerimaan Piutang " &amp;F31</f>
        <v>Penerimaan Piutang Pajak Kafetaria dan Sejenisnya</v>
      </c>
      <c r="G33" s="340"/>
      <c r="H33" s="340">
        <v>17797800</v>
      </c>
      <c r="I33" s="340">
        <f t="shared" si="2"/>
        <v>17797800</v>
      </c>
      <c r="J33" s="332">
        <f t="shared" si="1"/>
        <v>17797800</v>
      </c>
      <c r="K33" s="333"/>
      <c r="L33" s="346"/>
      <c r="N33" s="327"/>
    </row>
    <row r="34" spans="5:16" ht="18.75" customHeight="1" x14ac:dyDescent="0.2">
      <c r="E34" s="372" t="s">
        <v>188</v>
      </c>
      <c r="F34" s="335" t="s">
        <v>187</v>
      </c>
      <c r="G34" s="468"/>
      <c r="H34" s="332">
        <v>0</v>
      </c>
      <c r="I34" s="332">
        <f t="shared" si="2"/>
        <v>0</v>
      </c>
      <c r="J34" s="332">
        <f t="shared" si="1"/>
        <v>0</v>
      </c>
      <c r="K34" s="333"/>
      <c r="L34" s="346"/>
      <c r="N34" s="327"/>
    </row>
    <row r="35" spans="5:16" ht="18.75" customHeight="1" x14ac:dyDescent="0.2">
      <c r="E35" s="373" t="s">
        <v>189</v>
      </c>
      <c r="F35" s="351" t="s">
        <v>160</v>
      </c>
      <c r="G35" s="349">
        <f>G36+G39</f>
        <v>11590549</v>
      </c>
      <c r="H35" s="349">
        <f>H36</f>
        <v>0</v>
      </c>
      <c r="I35" s="349">
        <f t="shared" si="2"/>
        <v>0</v>
      </c>
      <c r="J35" s="349">
        <f t="shared" si="1"/>
        <v>0</v>
      </c>
      <c r="K35" s="350">
        <f>J35/G35*100</f>
        <v>0</v>
      </c>
      <c r="L35" s="346"/>
      <c r="N35" s="327"/>
    </row>
    <row r="36" spans="5:16" ht="18.75" customHeight="1" x14ac:dyDescent="0.2">
      <c r="E36" s="374" t="s">
        <v>191</v>
      </c>
      <c r="F36" s="337" t="s">
        <v>190</v>
      </c>
      <c r="G36" s="332">
        <v>11590549</v>
      </c>
      <c r="H36" s="332">
        <f>H38+H40</f>
        <v>0</v>
      </c>
      <c r="I36" s="332">
        <f t="shared" si="2"/>
        <v>0</v>
      </c>
      <c r="J36" s="332">
        <f t="shared" si="1"/>
        <v>0</v>
      </c>
      <c r="K36" s="333">
        <f>J36/G36*100</f>
        <v>0</v>
      </c>
      <c r="L36" s="346"/>
      <c r="N36" s="422"/>
      <c r="O36" s="421"/>
    </row>
    <row r="37" spans="5:16" ht="18.75" customHeight="1" x14ac:dyDescent="0.2">
      <c r="E37" s="374"/>
      <c r="F37" s="344" t="s">
        <v>192</v>
      </c>
      <c r="G37" s="332"/>
      <c r="H37" s="340">
        <v>0</v>
      </c>
      <c r="I37" s="340">
        <f t="shared" si="2"/>
        <v>0</v>
      </c>
      <c r="J37" s="332">
        <f t="shared" si="1"/>
        <v>0</v>
      </c>
      <c r="K37" s="333"/>
      <c r="L37" s="346"/>
      <c r="N37" s="421"/>
      <c r="O37" s="327"/>
    </row>
    <row r="38" spans="5:16" ht="18.75" customHeight="1" x14ac:dyDescent="0.2">
      <c r="E38" s="374"/>
      <c r="F38" s="341" t="str">
        <f xml:space="preserve"> "Penerimaan Piutang " &amp;F36</f>
        <v>Penerimaan Piutang Pajak Diskotik, Karaoke, Club Malam, dan Sejenisnya</v>
      </c>
      <c r="G38" s="332"/>
      <c r="H38" s="343">
        <v>0</v>
      </c>
      <c r="I38" s="343">
        <f t="shared" si="2"/>
        <v>0</v>
      </c>
      <c r="J38" s="332">
        <f t="shared" si="1"/>
        <v>0</v>
      </c>
      <c r="K38" s="342"/>
      <c r="L38" s="346"/>
      <c r="N38" s="327"/>
    </row>
    <row r="39" spans="5:16" ht="18.75" customHeight="1" x14ac:dyDescent="0.2">
      <c r="E39" s="374"/>
      <c r="F39" s="341" t="s">
        <v>225</v>
      </c>
      <c r="G39" s="332"/>
      <c r="H39" s="343">
        <v>0</v>
      </c>
      <c r="I39" s="343">
        <f t="shared" si="2"/>
        <v>0</v>
      </c>
      <c r="J39" s="332">
        <f t="shared" si="1"/>
        <v>0</v>
      </c>
      <c r="K39" s="342"/>
      <c r="L39" s="346"/>
      <c r="M39"/>
    </row>
    <row r="40" spans="5:16" ht="18.75" customHeight="1" x14ac:dyDescent="0.2">
      <c r="E40" s="374"/>
      <c r="F40" s="341" t="s">
        <v>275</v>
      </c>
      <c r="G40" s="332"/>
      <c r="H40" s="343">
        <v>0</v>
      </c>
      <c r="I40" s="343">
        <f t="shared" si="2"/>
        <v>0</v>
      </c>
      <c r="J40" s="332">
        <f t="shared" si="1"/>
        <v>0</v>
      </c>
      <c r="K40" s="342"/>
      <c r="L40" s="346"/>
      <c r="M40"/>
    </row>
    <row r="41" spans="5:16" ht="18.75" customHeight="1" x14ac:dyDescent="0.2">
      <c r="E41" s="373" t="s">
        <v>193</v>
      </c>
      <c r="F41" s="351" t="s">
        <v>161</v>
      </c>
      <c r="G41" s="349">
        <f>G42+G43</f>
        <v>846864648</v>
      </c>
      <c r="H41" s="349">
        <f>H42+H43</f>
        <v>3618000</v>
      </c>
      <c r="I41" s="349">
        <f t="shared" si="2"/>
        <v>3618000</v>
      </c>
      <c r="J41" s="349">
        <f t="shared" si="1"/>
        <v>3618000</v>
      </c>
      <c r="K41" s="350">
        <f>J41/G41*100</f>
        <v>0.42722293444937848</v>
      </c>
      <c r="L41" s="346"/>
    </row>
    <row r="42" spans="5:16" ht="18.75" customHeight="1" x14ac:dyDescent="0.2">
      <c r="E42" s="372" t="s">
        <v>195</v>
      </c>
      <c r="F42" s="335" t="s">
        <v>194</v>
      </c>
      <c r="G42" s="334">
        <v>426864648</v>
      </c>
      <c r="H42" s="334">
        <v>1050000</v>
      </c>
      <c r="I42" s="334">
        <f t="shared" si="2"/>
        <v>1050000</v>
      </c>
      <c r="J42" s="332">
        <f t="shared" si="1"/>
        <v>1050000</v>
      </c>
      <c r="K42" s="333">
        <f t="shared" ref="K42:K48" si="3">J42/G42*100</f>
        <v>0.24597961084844863</v>
      </c>
      <c r="L42" s="346"/>
    </row>
    <row r="43" spans="5:16" ht="18.75" customHeight="1" x14ac:dyDescent="0.2">
      <c r="E43" s="372" t="s">
        <v>196</v>
      </c>
      <c r="F43" s="335" t="s">
        <v>197</v>
      </c>
      <c r="G43" s="334">
        <v>420000000</v>
      </c>
      <c r="H43" s="334">
        <f>1488000+1080000</f>
        <v>2568000</v>
      </c>
      <c r="I43" s="334">
        <f t="shared" si="2"/>
        <v>2568000</v>
      </c>
      <c r="J43" s="332">
        <f t="shared" si="1"/>
        <v>2568000</v>
      </c>
      <c r="K43" s="333">
        <f t="shared" si="3"/>
        <v>0.61142857142857143</v>
      </c>
      <c r="L43" s="346"/>
      <c r="M43" s="404"/>
    </row>
    <row r="44" spans="5:16" ht="18.75" customHeight="1" x14ac:dyDescent="0.2">
      <c r="E44" s="373" t="s">
        <v>198</v>
      </c>
      <c r="F44" s="351" t="s">
        <v>162</v>
      </c>
      <c r="G44" s="426">
        <v>20400000000</v>
      </c>
      <c r="H44" s="331">
        <v>1546223884</v>
      </c>
      <c r="I44" s="331">
        <f t="shared" si="2"/>
        <v>1546223884</v>
      </c>
      <c r="J44" s="349">
        <f t="shared" si="1"/>
        <v>1546223884</v>
      </c>
      <c r="K44" s="350">
        <f t="shared" si="3"/>
        <v>7.5795288431372549</v>
      </c>
      <c r="L44" s="346"/>
      <c r="M44" s="404"/>
      <c r="P44" s="403"/>
    </row>
    <row r="45" spans="5:16" ht="18.75" customHeight="1" x14ac:dyDescent="0.2">
      <c r="E45" s="373" t="s">
        <v>199</v>
      </c>
      <c r="F45" s="351" t="s">
        <v>85</v>
      </c>
      <c r="G45" s="331">
        <v>300000000</v>
      </c>
      <c r="H45" s="331">
        <f>H46+H47</f>
        <v>2300000</v>
      </c>
      <c r="I45" s="331">
        <f t="shared" si="2"/>
        <v>2300000</v>
      </c>
      <c r="J45" s="349">
        <f t="shared" si="1"/>
        <v>2300000</v>
      </c>
      <c r="K45" s="350">
        <f t="shared" si="3"/>
        <v>0.76666666666666661</v>
      </c>
      <c r="L45" s="346"/>
      <c r="M45" s="405"/>
      <c r="N45" s="403"/>
    </row>
    <row r="46" spans="5:16" ht="18.75" customHeight="1" x14ac:dyDescent="0.2">
      <c r="E46" s="373"/>
      <c r="F46" s="344" t="s">
        <v>163</v>
      </c>
      <c r="G46" s="331"/>
      <c r="H46" s="334">
        <v>0</v>
      </c>
      <c r="I46" s="334">
        <f t="shared" si="2"/>
        <v>0</v>
      </c>
      <c r="J46" s="332">
        <f t="shared" si="1"/>
        <v>0</v>
      </c>
      <c r="K46" s="350"/>
      <c r="L46" s="346"/>
    </row>
    <row r="47" spans="5:16" ht="18.75" customHeight="1" x14ac:dyDescent="0.2">
      <c r="E47" s="373"/>
      <c r="F47" s="341" t="str">
        <f xml:space="preserve"> "Penerimaan Piutang " &amp;F45</f>
        <v>Penerimaan Piutang Pajak Parkir</v>
      </c>
      <c r="G47" s="331"/>
      <c r="H47" s="334">
        <v>2300000</v>
      </c>
      <c r="I47" s="334">
        <f t="shared" si="2"/>
        <v>2300000</v>
      </c>
      <c r="J47" s="332">
        <f t="shared" si="1"/>
        <v>2300000</v>
      </c>
      <c r="K47" s="350"/>
      <c r="L47" s="346"/>
    </row>
    <row r="48" spans="5:16" ht="18.75" customHeight="1" x14ac:dyDescent="0.2">
      <c r="E48" s="373" t="s">
        <v>202</v>
      </c>
      <c r="F48" s="351" t="s">
        <v>200</v>
      </c>
      <c r="G48" s="331">
        <v>80000000</v>
      </c>
      <c r="H48" s="331">
        <f>H49+H50</f>
        <v>750000</v>
      </c>
      <c r="I48" s="331">
        <f t="shared" si="2"/>
        <v>750000</v>
      </c>
      <c r="J48" s="331">
        <f t="shared" si="1"/>
        <v>750000</v>
      </c>
      <c r="K48" s="350">
        <f t="shared" si="3"/>
        <v>0.9375</v>
      </c>
      <c r="L48" s="346"/>
    </row>
    <row r="49" spans="5:14" ht="18.75" customHeight="1" x14ac:dyDescent="0.2">
      <c r="E49" s="372"/>
      <c r="F49" s="341" t="s">
        <v>201</v>
      </c>
      <c r="G49" s="334"/>
      <c r="H49" s="343">
        <v>750000</v>
      </c>
      <c r="I49" s="343">
        <f t="shared" si="2"/>
        <v>750000</v>
      </c>
      <c r="J49" s="332">
        <f t="shared" si="1"/>
        <v>750000</v>
      </c>
      <c r="K49" s="333"/>
      <c r="L49" s="346"/>
      <c r="M49" s="403"/>
    </row>
    <row r="50" spans="5:14" ht="18.75" customHeight="1" x14ac:dyDescent="0.2">
      <c r="E50" s="372"/>
      <c r="F50" s="341" t="str">
        <f xml:space="preserve"> "Penerimaan Piutang " &amp;F48</f>
        <v>Penerimaan Piutang Pajak Air Tanah</v>
      </c>
      <c r="G50" s="343"/>
      <c r="H50" s="343">
        <v>0</v>
      </c>
      <c r="I50" s="343">
        <f t="shared" si="2"/>
        <v>0</v>
      </c>
      <c r="J50" s="332">
        <f t="shared" si="1"/>
        <v>0</v>
      </c>
      <c r="K50" s="342"/>
      <c r="L50" s="346"/>
    </row>
    <row r="51" spans="5:14" ht="18.75" customHeight="1" x14ac:dyDescent="0.2">
      <c r="E51" s="373" t="s">
        <v>203</v>
      </c>
      <c r="F51" s="351" t="s">
        <v>87</v>
      </c>
      <c r="G51" s="331">
        <v>500000000</v>
      </c>
      <c r="H51" s="331">
        <v>0</v>
      </c>
      <c r="I51" s="331">
        <f t="shared" si="2"/>
        <v>0</v>
      </c>
      <c r="J51" s="349">
        <f t="shared" si="1"/>
        <v>0</v>
      </c>
      <c r="K51" s="350">
        <f>J51/G51*100</f>
        <v>0</v>
      </c>
      <c r="L51" s="346"/>
    </row>
    <row r="52" spans="5:14" ht="18.75" customHeight="1" x14ac:dyDescent="0.2">
      <c r="E52" s="373" t="s">
        <v>204</v>
      </c>
      <c r="F52" s="351" t="s">
        <v>226</v>
      </c>
      <c r="G52" s="331">
        <v>785886750</v>
      </c>
      <c r="H52" s="331">
        <f>H53+H54</f>
        <v>0</v>
      </c>
      <c r="I52" s="331">
        <f t="shared" si="2"/>
        <v>0</v>
      </c>
      <c r="J52" s="349">
        <f t="shared" si="1"/>
        <v>0</v>
      </c>
      <c r="K52" s="350">
        <v>0</v>
      </c>
      <c r="L52" s="346"/>
    </row>
    <row r="53" spans="5:14" ht="18.75" customHeight="1" x14ac:dyDescent="0.2">
      <c r="E53" s="373"/>
      <c r="F53" s="401" t="s">
        <v>228</v>
      </c>
      <c r="G53" s="331"/>
      <c r="H53" s="331"/>
      <c r="I53" s="331">
        <f>H53</f>
        <v>0</v>
      </c>
      <c r="J53" s="349">
        <f>I53</f>
        <v>0</v>
      </c>
      <c r="K53" s="350"/>
      <c r="L53" s="346"/>
    </row>
    <row r="54" spans="5:14" ht="18.75" customHeight="1" x14ac:dyDescent="0.2">
      <c r="E54" s="373"/>
      <c r="F54" s="401" t="s">
        <v>227</v>
      </c>
      <c r="G54" s="331"/>
      <c r="H54" s="334">
        <v>0</v>
      </c>
      <c r="I54" s="334">
        <f>H54</f>
        <v>0</v>
      </c>
      <c r="J54" s="332">
        <f>I54</f>
        <v>0</v>
      </c>
      <c r="K54" s="350"/>
      <c r="L54" s="346"/>
    </row>
    <row r="55" spans="5:14" ht="27" customHeight="1" x14ac:dyDescent="0.2">
      <c r="E55" s="373" t="s">
        <v>206</v>
      </c>
      <c r="F55" s="360" t="s">
        <v>205</v>
      </c>
      <c r="G55" s="361">
        <f>G56+G57</f>
        <v>33451567633</v>
      </c>
      <c r="H55" s="361">
        <f>H56+H57</f>
        <v>164298469</v>
      </c>
      <c r="I55" s="361">
        <f t="shared" si="2"/>
        <v>164298469</v>
      </c>
      <c r="J55" s="361">
        <f t="shared" si="1"/>
        <v>164298469</v>
      </c>
      <c r="K55" s="362">
        <f>J55/G55*100</f>
        <v>0.49115327210530912</v>
      </c>
      <c r="L55" s="346"/>
      <c r="M55" s="327"/>
      <c r="N55" s="403"/>
    </row>
    <row r="56" spans="5:14" ht="27" customHeight="1" x14ac:dyDescent="0.2">
      <c r="E56" s="372"/>
      <c r="F56" s="339" t="s">
        <v>207</v>
      </c>
      <c r="G56" s="343">
        <v>15673511656</v>
      </c>
      <c r="H56" s="358">
        <v>0</v>
      </c>
      <c r="I56" s="358"/>
      <c r="J56" s="359">
        <f t="shared" si="1"/>
        <v>0</v>
      </c>
      <c r="K56" s="402">
        <f t="shared" ref="K56" si="4">J56/G56*100</f>
        <v>0</v>
      </c>
      <c r="L56" s="346"/>
    </row>
    <row r="57" spans="5:14" ht="27" customHeight="1" x14ac:dyDescent="0.2">
      <c r="E57" s="372"/>
      <c r="F57" s="339" t="s">
        <v>208</v>
      </c>
      <c r="G57" s="343">
        <v>17778055977</v>
      </c>
      <c r="H57" s="363">
        <v>164298469</v>
      </c>
      <c r="I57" s="363">
        <f>H57</f>
        <v>164298469</v>
      </c>
      <c r="J57" s="359">
        <f t="shared" si="1"/>
        <v>164298469</v>
      </c>
      <c r="K57" s="342"/>
      <c r="L57" s="347"/>
    </row>
    <row r="58" spans="5:14" ht="26.25" customHeight="1" x14ac:dyDescent="0.2">
      <c r="E58" s="373" t="s">
        <v>209</v>
      </c>
      <c r="F58" s="352" t="s">
        <v>115</v>
      </c>
      <c r="G58" s="331">
        <v>11843815804</v>
      </c>
      <c r="H58" s="331">
        <v>254708400</v>
      </c>
      <c r="I58" s="331">
        <f>H58</f>
        <v>254708400</v>
      </c>
      <c r="J58" s="370">
        <f t="shared" si="1"/>
        <v>254708400</v>
      </c>
      <c r="K58" s="357">
        <f>J58/G58*100</f>
        <v>2.1505602942083715</v>
      </c>
      <c r="L58" s="346"/>
      <c r="M58" s="419"/>
    </row>
    <row r="59" spans="5:14" ht="10.5" customHeight="1" x14ac:dyDescent="0.2">
      <c r="E59" s="372"/>
      <c r="F59" s="336"/>
      <c r="G59" s="334"/>
      <c r="H59" s="334"/>
      <c r="I59" s="334"/>
      <c r="J59" s="334"/>
      <c r="K59" s="333"/>
      <c r="L59" s="346"/>
    </row>
    <row r="60" spans="5:14" ht="18.75" customHeight="1" x14ac:dyDescent="0.2">
      <c r="E60" s="390" t="str">
        <f>E10</f>
        <v>4.1.02</v>
      </c>
      <c r="F60" s="391" t="str">
        <f>F10</f>
        <v>HASIL RETRIBUSI DAERAH</v>
      </c>
      <c r="G60" s="375">
        <f>G61</f>
        <v>538484000</v>
      </c>
      <c r="H60" s="375">
        <v>0</v>
      </c>
      <c r="I60" s="375">
        <f t="shared" ref="I60:I65" si="5">H60</f>
        <v>0</v>
      </c>
      <c r="J60" s="375">
        <f t="shared" ref="J60:J65" si="6">H60</f>
        <v>0</v>
      </c>
      <c r="K60" s="388">
        <f>J60/G60*100</f>
        <v>0</v>
      </c>
      <c r="L60" s="389"/>
    </row>
    <row r="61" spans="5:14" s="313" customFormat="1" ht="18.75" customHeight="1" x14ac:dyDescent="0.2">
      <c r="E61" s="372" t="s">
        <v>210</v>
      </c>
      <c r="F61" s="371" t="s">
        <v>93</v>
      </c>
      <c r="G61" s="334">
        <f>G62+G63</f>
        <v>538484000</v>
      </c>
      <c r="H61" s="343">
        <v>0</v>
      </c>
      <c r="I61" s="343">
        <f t="shared" si="5"/>
        <v>0</v>
      </c>
      <c r="J61" s="343">
        <f t="shared" si="6"/>
        <v>0</v>
      </c>
      <c r="K61" s="342">
        <f>J61/G61*100</f>
        <v>0</v>
      </c>
      <c r="L61" s="348"/>
    </row>
    <row r="62" spans="5:14" ht="18.75" customHeight="1" x14ac:dyDescent="0.2">
      <c r="E62" s="372" t="s">
        <v>211</v>
      </c>
      <c r="F62" s="336" t="s">
        <v>212</v>
      </c>
      <c r="G62" s="343">
        <v>538484000</v>
      </c>
      <c r="H62" s="334">
        <v>0</v>
      </c>
      <c r="I62" s="334">
        <f t="shared" si="5"/>
        <v>0</v>
      </c>
      <c r="J62" s="332">
        <f t="shared" si="6"/>
        <v>0</v>
      </c>
      <c r="K62" s="333">
        <f>J62/G62*100</f>
        <v>0</v>
      </c>
      <c r="L62" s="346"/>
    </row>
    <row r="63" spans="5:14" ht="21" customHeight="1" x14ac:dyDescent="0.2">
      <c r="E63" s="372"/>
      <c r="F63" s="339" t="s">
        <v>213</v>
      </c>
      <c r="G63" s="334"/>
      <c r="H63" s="343">
        <v>0</v>
      </c>
      <c r="I63" s="343">
        <f t="shared" si="5"/>
        <v>0</v>
      </c>
      <c r="J63" s="332">
        <f t="shared" si="6"/>
        <v>0</v>
      </c>
      <c r="K63" s="333"/>
      <c r="L63" s="346"/>
    </row>
    <row r="64" spans="5:14" ht="21" customHeight="1" x14ac:dyDescent="0.2">
      <c r="E64" s="390" t="s">
        <v>214</v>
      </c>
      <c r="F64" s="391" t="str">
        <f>F11</f>
        <v>LAIN-LAIN PAD YANG SAH</v>
      </c>
      <c r="G64" s="375">
        <f>G65</f>
        <v>300000000</v>
      </c>
      <c r="H64" s="375">
        <f>H65</f>
        <v>50931687</v>
      </c>
      <c r="I64" s="375">
        <f>H64</f>
        <v>50931687</v>
      </c>
      <c r="J64" s="375">
        <f>H64</f>
        <v>50931687</v>
      </c>
      <c r="K64" s="388">
        <f>J64/G64*100</f>
        <v>16.977228999999998</v>
      </c>
      <c r="L64" s="389"/>
    </row>
    <row r="65" spans="5:14" ht="24" customHeight="1" x14ac:dyDescent="0.2">
      <c r="E65" s="372" t="s">
        <v>216</v>
      </c>
      <c r="F65" s="371" t="s">
        <v>217</v>
      </c>
      <c r="G65" s="334">
        <v>300000000</v>
      </c>
      <c r="H65" s="334">
        <f>H66+H67</f>
        <v>50931687</v>
      </c>
      <c r="I65" s="334">
        <f t="shared" si="5"/>
        <v>50931687</v>
      </c>
      <c r="J65" s="332">
        <f t="shared" si="6"/>
        <v>50931687</v>
      </c>
      <c r="K65" s="333">
        <f>J65/G65*100</f>
        <v>16.977228999999998</v>
      </c>
      <c r="L65" s="346"/>
      <c r="M65" s="405"/>
    </row>
    <row r="66" spans="5:14" ht="24" customHeight="1" x14ac:dyDescent="0.25">
      <c r="E66" s="372" t="s">
        <v>215</v>
      </c>
      <c r="F66" s="339" t="s">
        <v>218</v>
      </c>
      <c r="G66" s="334"/>
      <c r="H66" s="334">
        <v>37767649</v>
      </c>
      <c r="I66" s="334">
        <f>H66</f>
        <v>37767649</v>
      </c>
      <c r="J66" s="332">
        <f>I66</f>
        <v>37767649</v>
      </c>
      <c r="K66" s="333"/>
      <c r="L66" s="346"/>
      <c r="M66" s="423">
        <v>2700000</v>
      </c>
      <c r="N66" s="424" t="s">
        <v>279</v>
      </c>
    </row>
    <row r="67" spans="5:14" ht="24" customHeight="1" x14ac:dyDescent="0.25">
      <c r="E67" s="372"/>
      <c r="F67" s="339" t="s">
        <v>229</v>
      </c>
      <c r="G67" s="334"/>
      <c r="H67" s="334">
        <f>M69</f>
        <v>13164038</v>
      </c>
      <c r="I67" s="334">
        <f>H67</f>
        <v>13164038</v>
      </c>
      <c r="J67" s="332">
        <f>I67</f>
        <v>13164038</v>
      </c>
      <c r="K67" s="333"/>
      <c r="L67" s="346"/>
      <c r="M67" s="423">
        <v>10464038</v>
      </c>
      <c r="N67" s="424" t="s">
        <v>280</v>
      </c>
    </row>
    <row r="68" spans="5:14" ht="10.5" customHeight="1" thickBot="1" x14ac:dyDescent="0.3">
      <c r="E68" s="345"/>
      <c r="F68" s="335"/>
      <c r="G68" s="334"/>
      <c r="H68" s="334"/>
      <c r="I68" s="334"/>
      <c r="J68" s="334"/>
      <c r="K68" s="333"/>
      <c r="L68" s="346"/>
      <c r="M68" s="424"/>
      <c r="N68" s="424"/>
    </row>
    <row r="69" spans="5:14" ht="10.5" customHeight="1" x14ac:dyDescent="0.25">
      <c r="E69" s="353"/>
      <c r="F69" s="354"/>
      <c r="G69" s="355"/>
      <c r="H69" s="355"/>
      <c r="I69" s="355"/>
      <c r="J69" s="355"/>
      <c r="K69" s="356"/>
      <c r="L69" s="356"/>
      <c r="M69" s="423">
        <f>M66+M67</f>
        <v>13164038</v>
      </c>
      <c r="N69" s="424"/>
    </row>
    <row r="70" spans="5:14" ht="10.5" customHeight="1" x14ac:dyDescent="0.2">
      <c r="E70" s="364"/>
      <c r="F70" s="365"/>
      <c r="G70" s="366"/>
      <c r="H70" s="366"/>
      <c r="I70" s="366"/>
      <c r="J70" s="366"/>
      <c r="K70" s="367"/>
      <c r="L70" s="367"/>
    </row>
    <row r="71" spans="5:14" ht="19.5" customHeight="1" x14ac:dyDescent="0.2">
      <c r="J71" s="883" t="s">
        <v>278</v>
      </c>
      <c r="K71" s="868"/>
      <c r="L71" s="868"/>
    </row>
    <row r="72" spans="5:14" ht="12.75" customHeight="1" x14ac:dyDescent="0.2">
      <c r="E72" s="867" t="s">
        <v>120</v>
      </c>
      <c r="F72" s="867"/>
      <c r="G72" s="868" t="s">
        <v>165</v>
      </c>
      <c r="H72" s="868"/>
      <c r="I72" s="868"/>
      <c r="J72" s="884" t="s">
        <v>119</v>
      </c>
      <c r="K72" s="884"/>
      <c r="L72" s="884"/>
      <c r="M72" s="860"/>
      <c r="N72" s="860"/>
    </row>
    <row r="74" spans="5:14" ht="28.5" customHeight="1" x14ac:dyDescent="0.2"/>
    <row r="75" spans="5:14" x14ac:dyDescent="0.2">
      <c r="E75" s="838" t="str">
        <f>[1]DESEMBER!$E$73:$F$73</f>
        <v>ERNIATI,S.E,M.Si</v>
      </c>
      <c r="F75" s="838"/>
      <c r="G75" s="838" t="s">
        <v>166</v>
      </c>
      <c r="H75" s="838"/>
      <c r="I75" s="838"/>
      <c r="J75" s="838" t="s">
        <v>154</v>
      </c>
      <c r="K75" s="838"/>
      <c r="L75" s="838"/>
      <c r="M75" s="318"/>
      <c r="N75" s="316"/>
    </row>
    <row r="76" spans="5:14" x14ac:dyDescent="0.2">
      <c r="E76" s="833" t="s">
        <v>121</v>
      </c>
      <c r="F76" s="833"/>
      <c r="G76" s="832" t="s">
        <v>167</v>
      </c>
      <c r="H76" s="833"/>
      <c r="I76" s="833"/>
      <c r="J76" s="832" t="s">
        <v>155</v>
      </c>
      <c r="K76" s="833"/>
      <c r="L76" s="833"/>
      <c r="M76" s="863"/>
      <c r="N76" s="863"/>
    </row>
    <row r="77" spans="5:14" x14ac:dyDescent="0.2">
      <c r="F77" s="316"/>
      <c r="G77" s="314"/>
      <c r="H77" s="314"/>
      <c r="I77" s="314"/>
      <c r="J77" s="833"/>
      <c r="K77" s="833"/>
      <c r="L77" s="833"/>
      <c r="M77" s="863"/>
      <c r="N77" s="863"/>
    </row>
    <row r="78" spans="5:14" x14ac:dyDescent="0.2">
      <c r="F78" s="316"/>
      <c r="G78" s="314"/>
      <c r="H78" s="314"/>
      <c r="I78" s="314"/>
      <c r="J78" s="429"/>
      <c r="K78" s="429"/>
      <c r="L78" s="429"/>
      <c r="M78" s="432"/>
      <c r="N78" s="432"/>
    </row>
    <row r="79" spans="5:14" x14ac:dyDescent="0.2">
      <c r="F79" s="429"/>
      <c r="G79" s="833"/>
      <c r="H79" s="833"/>
      <c r="I79" s="833"/>
      <c r="J79" s="833"/>
      <c r="K79" s="833"/>
      <c r="L79" s="314"/>
      <c r="M79" s="833"/>
      <c r="N79" s="833"/>
    </row>
    <row r="80" spans="5:14" x14ac:dyDescent="0.2">
      <c r="F80" s="368" t="s">
        <v>122</v>
      </c>
      <c r="G80" s="369" t="s">
        <v>123</v>
      </c>
      <c r="H80" s="429"/>
      <c r="I80" s="429"/>
      <c r="J80" s="429"/>
      <c r="K80" s="429"/>
      <c r="L80" s="314"/>
      <c r="M80" s="429"/>
      <c r="N80" s="429"/>
    </row>
    <row r="81" spans="5:14" x14ac:dyDescent="0.2">
      <c r="G81" s="429"/>
      <c r="H81" s="429"/>
      <c r="I81" s="429"/>
      <c r="J81" s="429"/>
      <c r="K81" s="429"/>
      <c r="L81" s="314"/>
      <c r="M81" s="429"/>
      <c r="N81" s="429"/>
    </row>
    <row r="82" spans="5:14" x14ac:dyDescent="0.2">
      <c r="F82" s="338" t="s">
        <v>152</v>
      </c>
      <c r="G82" s="432" t="s">
        <v>124</v>
      </c>
      <c r="H82" s="429"/>
      <c r="I82" s="429"/>
      <c r="J82" s="429"/>
      <c r="K82" s="429"/>
      <c r="L82" s="314"/>
      <c r="M82" s="429"/>
      <c r="N82" s="429"/>
    </row>
    <row r="83" spans="5:14" x14ac:dyDescent="0.2">
      <c r="F83" s="338"/>
      <c r="G83" s="316"/>
      <c r="H83" s="429"/>
      <c r="I83" s="429"/>
      <c r="J83" s="429"/>
      <c r="K83" s="429"/>
      <c r="L83" s="314"/>
      <c r="M83" s="429"/>
      <c r="N83" s="429"/>
    </row>
    <row r="84" spans="5:14" x14ac:dyDescent="0.2">
      <c r="F84" s="338" t="s">
        <v>153</v>
      </c>
      <c r="G84" s="432" t="s">
        <v>124</v>
      </c>
      <c r="H84" s="429"/>
      <c r="I84" s="429"/>
      <c r="J84" s="429"/>
      <c r="K84" s="429"/>
      <c r="L84" s="314"/>
      <c r="M84" s="429"/>
      <c r="N84" s="429"/>
    </row>
    <row r="85" spans="5:14" x14ac:dyDescent="0.2">
      <c r="F85" s="314"/>
      <c r="G85" s="432"/>
      <c r="H85" s="429"/>
      <c r="I85" s="429"/>
      <c r="J85" s="429"/>
      <c r="K85" s="429"/>
      <c r="L85" s="314"/>
      <c r="M85" s="429"/>
      <c r="N85" s="429"/>
    </row>
    <row r="86" spans="5:14" x14ac:dyDescent="0.2">
      <c r="H86" s="429"/>
      <c r="I86" s="429"/>
      <c r="J86" s="429"/>
      <c r="K86" s="429"/>
      <c r="L86" s="314"/>
      <c r="M86" s="429"/>
      <c r="N86" s="429"/>
    </row>
    <row r="87" spans="5:14" x14ac:dyDescent="0.2">
      <c r="F87" s="314"/>
      <c r="G87" s="432"/>
    </row>
    <row r="88" spans="5:14" x14ac:dyDescent="0.2">
      <c r="I88" s="328" t="s">
        <v>145</v>
      </c>
    </row>
    <row r="91" spans="5:14" x14ac:dyDescent="0.2">
      <c r="E91" s="864"/>
      <c r="F91" s="864"/>
      <c r="G91" s="864"/>
      <c r="H91" s="864"/>
      <c r="I91" s="864"/>
      <c r="J91" s="864"/>
      <c r="K91" s="864"/>
      <c r="L91" s="864"/>
    </row>
    <row r="92" spans="5:14" x14ac:dyDescent="0.2">
      <c r="E92" s="864"/>
      <c r="F92" s="864"/>
      <c r="G92" s="864"/>
      <c r="H92" s="864"/>
      <c r="I92" s="864"/>
      <c r="J92" s="864"/>
      <c r="K92" s="864"/>
      <c r="L92" s="864"/>
    </row>
    <row r="93" spans="5:14" x14ac:dyDescent="0.2">
      <c r="E93" s="861"/>
      <c r="F93" s="861"/>
      <c r="G93" s="861"/>
      <c r="H93" s="861"/>
      <c r="I93" s="861"/>
      <c r="J93" s="861"/>
      <c r="K93" s="861"/>
      <c r="L93" s="861"/>
    </row>
    <row r="94" spans="5:14" x14ac:dyDescent="0.2">
      <c r="E94" s="425"/>
      <c r="F94" s="425"/>
      <c r="G94" s="425"/>
      <c r="H94" s="425"/>
      <c r="I94" s="425"/>
      <c r="J94" s="425"/>
      <c r="K94" s="425"/>
      <c r="L94" s="425"/>
      <c r="M94" s="425"/>
    </row>
    <row r="95" spans="5:14" x14ac:dyDescent="0.2">
      <c r="E95" s="433"/>
      <c r="F95" s="434"/>
      <c r="G95" s="435"/>
      <c r="H95" s="434"/>
      <c r="I95" s="434"/>
      <c r="J95" s="434"/>
      <c r="K95" s="434"/>
      <c r="L95" s="435"/>
      <c r="M95" s="425"/>
    </row>
    <row r="96" spans="5:14" ht="17.25" customHeight="1" x14ac:dyDescent="0.2">
      <c r="E96" s="436"/>
      <c r="F96" s="437"/>
      <c r="G96" s="438"/>
      <c r="H96" s="438"/>
      <c r="I96" s="438"/>
      <c r="J96" s="438"/>
      <c r="K96" s="439"/>
      <c r="L96" s="439"/>
      <c r="M96" s="425"/>
    </row>
    <row r="97" spans="5:13" ht="17.25" customHeight="1" x14ac:dyDescent="0.2">
      <c r="E97" s="440"/>
      <c r="F97" s="441"/>
      <c r="G97" s="442"/>
      <c r="H97" s="442"/>
      <c r="I97" s="442"/>
      <c r="J97" s="442"/>
      <c r="K97" s="443"/>
      <c r="L97" s="443"/>
      <c r="M97" s="425"/>
    </row>
    <row r="98" spans="5:13" ht="22.5" customHeight="1" x14ac:dyDescent="0.2">
      <c r="E98" s="440"/>
      <c r="F98" s="441"/>
      <c r="G98" s="442"/>
      <c r="H98" s="442"/>
      <c r="I98" s="442"/>
      <c r="J98" s="442"/>
      <c r="K98" s="443"/>
      <c r="L98" s="443"/>
      <c r="M98" s="425"/>
    </row>
    <row r="99" spans="5:13" ht="22.5" customHeight="1" x14ac:dyDescent="0.2">
      <c r="E99" s="440"/>
      <c r="F99" s="441"/>
      <c r="G99" s="442"/>
      <c r="H99" s="442"/>
      <c r="I99" s="442"/>
      <c r="J99" s="442"/>
      <c r="K99" s="443"/>
      <c r="L99" s="443"/>
      <c r="M99" s="425"/>
    </row>
    <row r="100" spans="5:13" ht="14.25" customHeight="1" x14ac:dyDescent="0.2">
      <c r="E100" s="444"/>
      <c r="F100" s="445"/>
      <c r="G100" s="446"/>
      <c r="H100" s="446"/>
      <c r="I100" s="446"/>
      <c r="J100" s="446"/>
      <c r="K100" s="447"/>
      <c r="L100" s="447"/>
      <c r="M100" s="425"/>
    </row>
    <row r="101" spans="5:13" ht="16.5" customHeight="1" x14ac:dyDescent="0.2">
      <c r="E101" s="444"/>
      <c r="F101" s="445"/>
      <c r="G101" s="446"/>
      <c r="H101" s="446"/>
      <c r="I101" s="446"/>
      <c r="J101" s="446"/>
      <c r="K101" s="447"/>
      <c r="L101" s="447"/>
      <c r="M101" s="425"/>
    </row>
    <row r="102" spans="5:13" ht="16.5" customHeight="1" x14ac:dyDescent="0.2">
      <c r="E102" s="444"/>
      <c r="F102" s="448"/>
      <c r="G102" s="449"/>
      <c r="H102" s="449"/>
      <c r="I102" s="449"/>
      <c r="J102" s="449"/>
      <c r="K102" s="450"/>
      <c r="L102" s="450"/>
      <c r="M102" s="425"/>
    </row>
    <row r="103" spans="5:13" ht="23.25" customHeight="1" x14ac:dyDescent="0.2">
      <c r="E103" s="444"/>
      <c r="F103" s="451"/>
      <c r="G103" s="449"/>
      <c r="H103" s="449"/>
      <c r="I103" s="449"/>
      <c r="J103" s="449"/>
      <c r="K103" s="450"/>
      <c r="L103" s="450"/>
      <c r="M103" s="425"/>
    </row>
    <row r="104" spans="5:13" ht="19.5" customHeight="1" x14ac:dyDescent="0.2">
      <c r="E104" s="444"/>
      <c r="F104" s="448"/>
      <c r="G104" s="449"/>
      <c r="H104" s="449"/>
      <c r="I104" s="449"/>
      <c r="J104" s="449"/>
      <c r="K104" s="450"/>
      <c r="L104" s="450"/>
      <c r="M104" s="425"/>
    </row>
    <row r="105" spans="5:13" ht="18.75" customHeight="1" x14ac:dyDescent="0.2">
      <c r="E105" s="444"/>
      <c r="F105" s="448"/>
      <c r="G105" s="449"/>
      <c r="H105" s="449"/>
      <c r="I105" s="449"/>
      <c r="J105" s="449"/>
      <c r="K105" s="450"/>
      <c r="L105" s="450"/>
      <c r="M105" s="425"/>
    </row>
    <row r="106" spans="5:13" ht="19.5" customHeight="1" x14ac:dyDescent="0.2">
      <c r="E106" s="444"/>
      <c r="F106" s="448"/>
      <c r="G106" s="449"/>
      <c r="H106" s="449"/>
      <c r="I106" s="449"/>
      <c r="J106" s="449"/>
      <c r="K106" s="450"/>
      <c r="L106" s="450"/>
      <c r="M106" s="425"/>
    </row>
    <row r="107" spans="5:13" ht="19.5" customHeight="1" x14ac:dyDescent="0.2">
      <c r="E107" s="444"/>
      <c r="F107" s="448"/>
      <c r="G107" s="449"/>
      <c r="H107" s="449"/>
      <c r="I107" s="449"/>
      <c r="J107" s="449"/>
      <c r="K107" s="450"/>
      <c r="L107" s="450"/>
      <c r="M107" s="425"/>
    </row>
    <row r="108" spans="5:13" ht="19.5" customHeight="1" x14ac:dyDescent="0.2">
      <c r="E108" s="444"/>
      <c r="F108" s="452"/>
      <c r="G108" s="449"/>
      <c r="H108" s="449"/>
      <c r="I108" s="449"/>
      <c r="J108" s="449"/>
      <c r="K108" s="450"/>
      <c r="L108" s="450"/>
      <c r="M108" s="425"/>
    </row>
    <row r="109" spans="5:13" ht="19.5" customHeight="1" x14ac:dyDescent="0.2">
      <c r="E109" s="444"/>
      <c r="F109" s="448"/>
      <c r="G109" s="449"/>
      <c r="H109" s="449"/>
      <c r="I109" s="449"/>
      <c r="J109" s="449"/>
      <c r="K109" s="450"/>
      <c r="L109" s="450"/>
      <c r="M109" s="425"/>
    </row>
    <row r="110" spans="5:13" ht="19.5" customHeight="1" x14ac:dyDescent="0.2">
      <c r="E110" s="444"/>
      <c r="F110" s="452"/>
      <c r="G110" s="449"/>
      <c r="H110" s="449"/>
      <c r="I110" s="449"/>
      <c r="J110" s="449"/>
      <c r="K110" s="450"/>
      <c r="L110" s="450"/>
      <c r="M110" s="425"/>
    </row>
    <row r="111" spans="5:13" ht="19.5" customHeight="1" x14ac:dyDescent="0.2">
      <c r="E111" s="444"/>
      <c r="F111" s="448"/>
      <c r="G111" s="449"/>
      <c r="H111" s="449"/>
      <c r="I111" s="449"/>
      <c r="J111" s="449"/>
      <c r="K111" s="450"/>
      <c r="L111" s="450"/>
      <c r="M111" s="425"/>
    </row>
    <row r="112" spans="5:13" ht="19.5" customHeight="1" x14ac:dyDescent="0.2">
      <c r="E112" s="444"/>
      <c r="F112" s="448"/>
      <c r="G112" s="449"/>
      <c r="H112" s="449"/>
      <c r="I112" s="449"/>
      <c r="J112" s="449"/>
      <c r="K112" s="450"/>
      <c r="L112" s="450"/>
      <c r="M112" s="425"/>
    </row>
    <row r="113" spans="5:13" ht="19.5" customHeight="1" x14ac:dyDescent="0.2">
      <c r="E113" s="444"/>
      <c r="F113" s="453"/>
      <c r="G113" s="449"/>
      <c r="H113" s="449"/>
      <c r="I113" s="449"/>
      <c r="J113" s="449"/>
      <c r="K113" s="450"/>
      <c r="L113" s="450"/>
      <c r="M113" s="425"/>
    </row>
    <row r="114" spans="5:13" ht="16.5" customHeight="1" x14ac:dyDescent="0.2">
      <c r="E114" s="444"/>
      <c r="F114" s="453"/>
      <c r="G114" s="449"/>
      <c r="H114" s="449"/>
      <c r="I114" s="449"/>
      <c r="J114" s="449"/>
      <c r="K114" s="450"/>
      <c r="L114" s="450"/>
      <c r="M114" s="425"/>
    </row>
    <row r="115" spans="5:13" ht="15" customHeight="1" x14ac:dyDescent="0.2">
      <c r="E115" s="444"/>
      <c r="F115" s="448"/>
      <c r="G115" s="449"/>
      <c r="H115" s="449"/>
      <c r="I115" s="449"/>
      <c r="J115" s="449"/>
      <c r="K115" s="450"/>
      <c r="L115" s="450"/>
      <c r="M115" s="425"/>
    </row>
    <row r="116" spans="5:13" ht="19.5" customHeight="1" x14ac:dyDescent="0.2">
      <c r="E116" s="444"/>
      <c r="F116" s="448"/>
      <c r="G116" s="449"/>
      <c r="H116" s="449"/>
      <c r="I116" s="449"/>
      <c r="J116" s="449"/>
      <c r="K116" s="450"/>
      <c r="L116" s="450"/>
      <c r="M116" s="425"/>
    </row>
    <row r="117" spans="5:13" ht="19.5" customHeight="1" x14ac:dyDescent="0.2">
      <c r="E117" s="444"/>
      <c r="F117" s="448"/>
      <c r="G117" s="449"/>
      <c r="H117" s="449"/>
      <c r="I117" s="449"/>
      <c r="J117" s="449"/>
      <c r="K117" s="450"/>
      <c r="L117" s="450"/>
      <c r="M117" s="425"/>
    </row>
    <row r="118" spans="5:13" ht="19.5" customHeight="1" x14ac:dyDescent="0.2">
      <c r="E118" s="444"/>
      <c r="F118" s="448"/>
      <c r="G118" s="449"/>
      <c r="H118" s="449"/>
      <c r="I118" s="449"/>
      <c r="J118" s="449"/>
      <c r="K118" s="450"/>
      <c r="L118" s="450"/>
      <c r="M118" s="425"/>
    </row>
    <row r="119" spans="5:13" ht="19.5" customHeight="1" x14ac:dyDescent="0.2">
      <c r="E119" s="444"/>
      <c r="F119" s="448"/>
      <c r="G119" s="449"/>
      <c r="H119" s="449"/>
      <c r="I119" s="449"/>
      <c r="J119" s="449"/>
      <c r="K119" s="450"/>
      <c r="L119" s="450"/>
      <c r="M119" s="425"/>
    </row>
    <row r="120" spans="5:13" ht="26.25" customHeight="1" x14ac:dyDescent="0.2">
      <c r="E120" s="444"/>
      <c r="F120" s="451"/>
      <c r="G120" s="449"/>
      <c r="H120" s="449"/>
      <c r="I120" s="449"/>
      <c r="J120" s="449"/>
      <c r="K120" s="450"/>
      <c r="L120" s="450"/>
      <c r="M120" s="425"/>
    </row>
    <row r="121" spans="5:13" ht="26.25" customHeight="1" x14ac:dyDescent="0.2">
      <c r="E121" s="444"/>
      <c r="F121" s="451"/>
      <c r="G121" s="449"/>
      <c r="H121" s="449"/>
      <c r="I121" s="449"/>
      <c r="J121" s="449"/>
      <c r="K121" s="450"/>
      <c r="L121" s="450"/>
      <c r="M121" s="425"/>
    </row>
    <row r="122" spans="5:13" ht="27" customHeight="1" x14ac:dyDescent="0.2">
      <c r="E122" s="444"/>
      <c r="F122" s="445"/>
      <c r="G122" s="446"/>
      <c r="H122" s="446"/>
      <c r="I122" s="446"/>
      <c r="J122" s="446"/>
      <c r="K122" s="447"/>
      <c r="L122" s="447"/>
      <c r="M122" s="425"/>
    </row>
    <row r="123" spans="5:13" ht="19.5" customHeight="1" x14ac:dyDescent="0.2">
      <c r="E123" s="454"/>
      <c r="F123" s="455"/>
      <c r="G123" s="456"/>
      <c r="H123" s="456"/>
      <c r="I123" s="456"/>
      <c r="J123" s="456"/>
      <c r="K123" s="457"/>
      <c r="L123" s="457"/>
      <c r="M123" s="425"/>
    </row>
    <row r="124" spans="5:13" ht="19.5" customHeight="1" x14ac:dyDescent="0.2">
      <c r="E124" s="444"/>
      <c r="F124" s="453"/>
      <c r="G124" s="449"/>
      <c r="H124" s="449"/>
      <c r="I124" s="449"/>
      <c r="J124" s="449"/>
      <c r="K124" s="450"/>
      <c r="L124" s="450"/>
      <c r="M124" s="425"/>
    </row>
    <row r="125" spans="5:13" ht="19.5" customHeight="1" x14ac:dyDescent="0.2">
      <c r="E125" s="444"/>
      <c r="F125" s="453"/>
      <c r="G125" s="449"/>
      <c r="H125" s="449"/>
      <c r="I125" s="449"/>
      <c r="J125" s="449"/>
      <c r="K125" s="450"/>
      <c r="L125" s="450"/>
      <c r="M125" s="425"/>
    </row>
    <row r="126" spans="5:13" ht="19.5" customHeight="1" x14ac:dyDescent="0.2">
      <c r="E126" s="444"/>
      <c r="F126" s="453"/>
      <c r="G126" s="449"/>
      <c r="H126" s="449"/>
      <c r="I126" s="449"/>
      <c r="J126" s="449"/>
      <c r="K126" s="450"/>
      <c r="L126" s="450"/>
      <c r="M126" s="425"/>
    </row>
    <row r="127" spans="5:13" ht="19.5" customHeight="1" x14ac:dyDescent="0.2">
      <c r="E127" s="444"/>
      <c r="F127" s="453"/>
      <c r="G127" s="449"/>
      <c r="H127" s="449"/>
      <c r="I127" s="449"/>
      <c r="J127" s="449"/>
      <c r="K127" s="450"/>
      <c r="L127" s="450"/>
      <c r="M127" s="425"/>
    </row>
    <row r="128" spans="5:13" ht="19.5" customHeight="1" x14ac:dyDescent="0.2">
      <c r="E128" s="444"/>
      <c r="F128" s="453"/>
      <c r="G128" s="449"/>
      <c r="H128" s="449"/>
      <c r="I128" s="449"/>
      <c r="J128" s="449"/>
      <c r="K128" s="450"/>
      <c r="L128" s="450"/>
      <c r="M128" s="425"/>
    </row>
    <row r="129" spans="5:13" ht="19.5" customHeight="1" x14ac:dyDescent="0.2">
      <c r="E129" s="444"/>
      <c r="F129" s="453"/>
      <c r="G129" s="449"/>
      <c r="H129" s="449"/>
      <c r="I129" s="449"/>
      <c r="J129" s="449"/>
      <c r="K129" s="450"/>
      <c r="L129" s="450"/>
      <c r="M129" s="425"/>
    </row>
    <row r="130" spans="5:13" ht="19.5" customHeight="1" x14ac:dyDescent="0.2">
      <c r="E130" s="454"/>
      <c r="F130" s="455"/>
      <c r="G130" s="456"/>
      <c r="H130" s="456"/>
      <c r="I130" s="456"/>
      <c r="J130" s="456"/>
      <c r="K130" s="457"/>
      <c r="L130" s="457"/>
      <c r="M130" s="425"/>
    </row>
    <row r="131" spans="5:13" ht="19.5" customHeight="1" x14ac:dyDescent="0.2">
      <c r="E131" s="444"/>
      <c r="F131" s="453"/>
      <c r="G131" s="449"/>
      <c r="H131" s="458"/>
      <c r="I131" s="458"/>
      <c r="J131" s="458"/>
      <c r="K131" s="450"/>
      <c r="L131" s="450"/>
      <c r="M131" s="425"/>
    </row>
    <row r="132" spans="5:13" ht="19.5" customHeight="1" x14ac:dyDescent="0.2">
      <c r="E132" s="444"/>
      <c r="F132" s="445"/>
      <c r="G132" s="446"/>
      <c r="H132" s="446"/>
      <c r="I132" s="446"/>
      <c r="J132" s="446"/>
      <c r="K132" s="447"/>
      <c r="L132" s="447"/>
      <c r="M132" s="425"/>
    </row>
    <row r="133" spans="5:13" ht="19.5" customHeight="1" x14ac:dyDescent="0.2">
      <c r="E133" s="444"/>
      <c r="F133" s="452"/>
      <c r="G133" s="449"/>
      <c r="H133" s="459"/>
      <c r="I133" s="459"/>
      <c r="J133" s="459"/>
      <c r="K133" s="450"/>
      <c r="L133" s="450"/>
      <c r="M133" s="425"/>
    </row>
    <row r="134" spans="5:13" ht="19.5" customHeight="1" x14ac:dyDescent="0.2">
      <c r="E134" s="444"/>
      <c r="F134" s="452"/>
      <c r="G134" s="449"/>
      <c r="H134" s="460"/>
      <c r="I134" s="460"/>
      <c r="J134" s="460"/>
      <c r="K134" s="450"/>
      <c r="L134" s="450"/>
      <c r="M134" s="425"/>
    </row>
    <row r="135" spans="5:13" ht="18.75" customHeight="1" x14ac:dyDescent="0.2">
      <c r="E135" s="444"/>
      <c r="F135" s="452"/>
      <c r="G135" s="449"/>
      <c r="H135" s="449"/>
      <c r="I135" s="449"/>
      <c r="J135" s="449"/>
      <c r="K135" s="450"/>
      <c r="L135" s="450"/>
      <c r="M135" s="425"/>
    </row>
    <row r="136" spans="5:13" x14ac:dyDescent="0.2">
      <c r="E136" s="425"/>
      <c r="F136" s="425"/>
      <c r="G136" s="461"/>
      <c r="H136" s="425"/>
      <c r="I136" s="425"/>
      <c r="J136" s="425"/>
      <c r="K136" s="425"/>
      <c r="L136" s="425"/>
      <c r="M136" s="425"/>
    </row>
    <row r="137" spans="5:13" ht="12.75" customHeight="1" x14ac:dyDescent="0.2">
      <c r="E137" s="425"/>
      <c r="F137" s="425"/>
      <c r="G137" s="425"/>
      <c r="H137" s="425"/>
      <c r="I137" s="425"/>
      <c r="J137" s="857"/>
      <c r="K137" s="857"/>
      <c r="L137" s="857"/>
      <c r="M137" s="425"/>
    </row>
    <row r="138" spans="5:13" ht="12.75" customHeight="1" x14ac:dyDescent="0.2">
      <c r="E138" s="425"/>
      <c r="F138" s="462"/>
      <c r="G138" s="857"/>
      <c r="H138" s="857"/>
      <c r="I138" s="857"/>
      <c r="J138" s="858"/>
      <c r="K138" s="858"/>
      <c r="L138" s="858"/>
      <c r="M138" s="425"/>
    </row>
    <row r="139" spans="5:13" x14ac:dyDescent="0.2">
      <c r="E139" s="425"/>
      <c r="F139" s="425"/>
      <c r="G139" s="425"/>
      <c r="H139" s="425"/>
      <c r="I139" s="425"/>
      <c r="J139" s="425"/>
      <c r="K139" s="425"/>
      <c r="L139" s="425"/>
      <c r="M139" s="425"/>
    </row>
    <row r="140" spans="5:13" x14ac:dyDescent="0.2">
      <c r="E140" s="425"/>
      <c r="F140" s="425"/>
      <c r="G140" s="425"/>
      <c r="H140" s="425"/>
      <c r="I140" s="425"/>
      <c r="J140" s="425"/>
      <c r="K140" s="425"/>
      <c r="L140" s="425"/>
      <c r="M140" s="425"/>
    </row>
    <row r="141" spans="5:13" x14ac:dyDescent="0.2">
      <c r="E141" s="425"/>
      <c r="F141" s="425"/>
      <c r="G141" s="425"/>
      <c r="H141" s="425"/>
      <c r="I141" s="425"/>
      <c r="J141" s="425"/>
      <c r="K141" s="425"/>
      <c r="L141" s="425"/>
      <c r="M141" s="425"/>
    </row>
    <row r="142" spans="5:13" x14ac:dyDescent="0.2">
      <c r="E142" s="425"/>
      <c r="F142" s="464"/>
      <c r="G142" s="463"/>
      <c r="H142" s="463"/>
      <c r="I142" s="464"/>
      <c r="J142" s="859"/>
      <c r="K142" s="859"/>
      <c r="L142" s="859"/>
      <c r="M142" s="425"/>
    </row>
    <row r="143" spans="5:13" x14ac:dyDescent="0.2">
      <c r="E143" s="425"/>
      <c r="F143" s="465"/>
      <c r="G143" s="461"/>
      <c r="H143" s="461"/>
      <c r="I143" s="461"/>
      <c r="J143" s="856"/>
      <c r="K143" s="856"/>
      <c r="L143" s="856"/>
      <c r="M143" s="425"/>
    </row>
    <row r="144" spans="5:13" x14ac:dyDescent="0.2">
      <c r="E144" s="425"/>
      <c r="F144" s="464"/>
      <c r="G144" s="461"/>
      <c r="H144" s="461"/>
      <c r="I144" s="461"/>
      <c r="J144" s="856"/>
      <c r="K144" s="856"/>
      <c r="L144" s="856"/>
      <c r="M144" s="425"/>
    </row>
    <row r="145" spans="5:13" x14ac:dyDescent="0.2">
      <c r="E145" s="425"/>
      <c r="F145" s="465"/>
      <c r="G145" s="856"/>
      <c r="H145" s="856"/>
      <c r="I145" s="856"/>
      <c r="J145" s="856"/>
      <c r="K145" s="856"/>
      <c r="L145" s="461"/>
      <c r="M145" s="425"/>
    </row>
    <row r="146" spans="5:13" x14ac:dyDescent="0.2">
      <c r="E146" s="425"/>
      <c r="F146" s="425"/>
      <c r="G146" s="856"/>
      <c r="H146" s="856"/>
      <c r="I146" s="856"/>
      <c r="J146" s="856"/>
      <c r="K146" s="856"/>
      <c r="L146" s="461"/>
      <c r="M146" s="425"/>
    </row>
    <row r="147" spans="5:13" x14ac:dyDescent="0.2">
      <c r="E147" s="425"/>
      <c r="F147" s="466"/>
      <c r="G147" s="464"/>
      <c r="H147" s="465"/>
      <c r="I147" s="465"/>
      <c r="J147" s="465"/>
      <c r="K147" s="465"/>
      <c r="L147" s="461"/>
      <c r="M147" s="425"/>
    </row>
    <row r="148" spans="5:13" x14ac:dyDescent="0.2">
      <c r="E148" s="425"/>
      <c r="F148" s="425"/>
      <c r="G148" s="465"/>
      <c r="H148" s="465"/>
      <c r="I148" s="465"/>
      <c r="J148" s="465"/>
      <c r="K148" s="465"/>
      <c r="L148" s="461"/>
      <c r="M148" s="425"/>
    </row>
    <row r="149" spans="5:13" x14ac:dyDescent="0.2">
      <c r="E149" s="425"/>
      <c r="F149" s="461"/>
      <c r="G149" s="467"/>
      <c r="H149" s="465"/>
      <c r="I149" s="465"/>
      <c r="J149" s="465"/>
      <c r="K149" s="465"/>
      <c r="L149" s="461"/>
      <c r="M149" s="425"/>
    </row>
    <row r="150" spans="5:13" x14ac:dyDescent="0.2">
      <c r="E150" s="425"/>
      <c r="F150" s="425"/>
      <c r="G150" s="464"/>
      <c r="H150" s="465"/>
      <c r="I150" s="465"/>
      <c r="J150" s="465"/>
      <c r="K150" s="465"/>
      <c r="L150" s="461"/>
      <c r="M150" s="425"/>
    </row>
    <row r="151" spans="5:13" x14ac:dyDescent="0.2">
      <c r="E151" s="425"/>
      <c r="F151" s="461"/>
      <c r="G151" s="467"/>
      <c r="H151" s="465"/>
      <c r="I151" s="465"/>
      <c r="J151" s="465"/>
      <c r="K151" s="465"/>
      <c r="L151" s="461"/>
      <c r="M151" s="425"/>
    </row>
    <row r="152" spans="5:13" x14ac:dyDescent="0.2">
      <c r="E152" s="425"/>
      <c r="F152" s="461"/>
      <c r="G152" s="467"/>
      <c r="H152" s="465"/>
      <c r="I152" s="465"/>
      <c r="J152" s="465"/>
      <c r="K152" s="465"/>
      <c r="L152" s="461"/>
      <c r="M152" s="425"/>
    </row>
    <row r="153" spans="5:13" x14ac:dyDescent="0.2">
      <c r="E153" s="425"/>
      <c r="F153" s="425"/>
      <c r="G153" s="425"/>
      <c r="H153" s="465"/>
      <c r="I153" s="465"/>
      <c r="J153" s="465"/>
      <c r="K153" s="465"/>
      <c r="L153" s="461"/>
      <c r="M153" s="425"/>
    </row>
    <row r="154" spans="5:13" x14ac:dyDescent="0.2">
      <c r="E154" s="425"/>
      <c r="F154" s="461"/>
      <c r="G154" s="467"/>
      <c r="H154" s="425"/>
      <c r="I154" s="425"/>
      <c r="J154" s="425"/>
      <c r="K154" s="425"/>
      <c r="L154" s="425"/>
      <c r="M154" s="425"/>
    </row>
    <row r="155" spans="5:13" x14ac:dyDescent="0.2">
      <c r="E155" s="425"/>
      <c r="F155" s="425"/>
      <c r="G155" s="425"/>
      <c r="H155" s="425"/>
      <c r="I155" s="425"/>
      <c r="J155" s="425"/>
      <c r="K155" s="425"/>
      <c r="L155" s="425"/>
      <c r="M155" s="425"/>
    </row>
    <row r="156" spans="5:13" x14ac:dyDescent="0.2">
      <c r="E156" s="425"/>
      <c r="F156" s="425"/>
      <c r="G156" s="425"/>
      <c r="H156" s="425"/>
      <c r="I156" s="425"/>
      <c r="J156" s="425"/>
      <c r="K156" s="425"/>
      <c r="L156" s="425"/>
      <c r="M156" s="425"/>
    </row>
    <row r="157" spans="5:13" x14ac:dyDescent="0.2">
      <c r="E157" s="425"/>
      <c r="F157" s="425"/>
      <c r="G157" s="425"/>
      <c r="H157" s="425"/>
      <c r="I157" s="425"/>
      <c r="J157" s="425"/>
      <c r="K157" s="425"/>
      <c r="L157" s="425"/>
      <c r="M157" s="425"/>
    </row>
    <row r="158" spans="5:13" x14ac:dyDescent="0.2">
      <c r="E158" s="425"/>
      <c r="F158" s="425"/>
      <c r="G158" s="425"/>
      <c r="H158" s="425"/>
      <c r="I158" s="425"/>
      <c r="J158" s="425"/>
      <c r="K158" s="425"/>
      <c r="L158" s="425"/>
      <c r="M158" s="425"/>
    </row>
    <row r="159" spans="5:13" x14ac:dyDescent="0.2">
      <c r="E159" s="425"/>
      <c r="F159" s="425"/>
      <c r="G159" s="425"/>
      <c r="H159" s="425"/>
      <c r="I159" s="425"/>
      <c r="J159" s="425"/>
      <c r="K159" s="425"/>
      <c r="L159" s="425"/>
      <c r="M159" s="425"/>
    </row>
    <row r="160" spans="5:13" x14ac:dyDescent="0.2">
      <c r="E160" s="425"/>
      <c r="F160" s="425"/>
      <c r="G160" s="425"/>
      <c r="H160" s="425"/>
      <c r="I160" s="425"/>
      <c r="J160" s="425"/>
      <c r="K160" s="425"/>
      <c r="L160" s="425"/>
      <c r="M160" s="425"/>
    </row>
    <row r="161" spans="5:13" x14ac:dyDescent="0.2">
      <c r="E161" s="425"/>
      <c r="F161" s="425"/>
      <c r="G161" s="425"/>
      <c r="H161" s="425"/>
      <c r="I161" s="425"/>
      <c r="J161" s="425"/>
      <c r="K161" s="425"/>
      <c r="L161" s="425"/>
      <c r="M161" s="425"/>
    </row>
    <row r="162" spans="5:13" x14ac:dyDescent="0.2">
      <c r="E162" s="425"/>
      <c r="F162" s="425"/>
      <c r="G162" s="425"/>
      <c r="H162" s="425"/>
      <c r="I162" s="425"/>
      <c r="J162" s="425"/>
      <c r="K162" s="425"/>
      <c r="L162" s="425"/>
      <c r="M162" s="425"/>
    </row>
    <row r="163" spans="5:13" ht="21" customHeight="1" x14ac:dyDescent="0.2">
      <c r="E163" s="425"/>
      <c r="F163" s="425"/>
      <c r="G163" s="425"/>
      <c r="H163" s="425"/>
      <c r="I163" s="425"/>
      <c r="J163" s="425"/>
      <c r="K163" s="425"/>
      <c r="L163" s="425"/>
      <c r="M163" s="425"/>
    </row>
    <row r="164" spans="5:13" ht="21" customHeight="1" x14ac:dyDescent="0.2">
      <c r="E164" s="425"/>
      <c r="F164" s="425"/>
      <c r="G164" s="425"/>
      <c r="H164" s="425"/>
      <c r="I164" s="425"/>
      <c r="J164" s="425"/>
      <c r="K164" s="425"/>
      <c r="L164" s="425"/>
      <c r="M164" s="425"/>
    </row>
    <row r="165" spans="5:13" ht="21" customHeight="1" x14ac:dyDescent="0.2">
      <c r="E165" s="425"/>
      <c r="F165" s="425"/>
      <c r="G165" s="425"/>
      <c r="H165" s="425"/>
      <c r="I165" s="425"/>
      <c r="J165" s="425"/>
      <c r="K165" s="425"/>
      <c r="L165" s="425"/>
      <c r="M165" s="425"/>
    </row>
    <row r="166" spans="5:13" ht="21" customHeight="1" x14ac:dyDescent="0.2">
      <c r="E166" s="425"/>
      <c r="F166" s="425"/>
      <c r="G166" s="425"/>
      <c r="H166" s="425"/>
      <c r="I166" s="425"/>
      <c r="J166" s="425"/>
      <c r="K166" s="425"/>
      <c r="L166" s="425"/>
      <c r="M166" s="425"/>
    </row>
    <row r="167" spans="5:13" x14ac:dyDescent="0.2">
      <c r="E167" s="425"/>
      <c r="F167" s="425"/>
      <c r="G167" s="425"/>
      <c r="H167" s="425"/>
      <c r="I167" s="425"/>
      <c r="J167" s="425"/>
      <c r="K167" s="425"/>
      <c r="L167" s="425"/>
      <c r="M167" s="425"/>
    </row>
    <row r="168" spans="5:13" ht="20.25" customHeight="1" x14ac:dyDescent="0.2">
      <c r="E168" s="425"/>
      <c r="F168" s="425"/>
      <c r="G168" s="425"/>
      <c r="H168" s="425"/>
      <c r="I168" s="425"/>
      <c r="J168" s="425"/>
      <c r="K168" s="425"/>
      <c r="L168" s="425"/>
      <c r="M168" s="425"/>
    </row>
    <row r="169" spans="5:13" ht="20.25" customHeight="1" x14ac:dyDescent="0.2">
      <c r="E169" s="425"/>
      <c r="F169" s="425"/>
      <c r="G169" s="425"/>
      <c r="H169" s="425"/>
      <c r="I169" s="425"/>
      <c r="J169" s="425"/>
      <c r="K169" s="425"/>
      <c r="L169" s="425"/>
      <c r="M169" s="425"/>
    </row>
    <row r="170" spans="5:13" ht="24" customHeight="1" x14ac:dyDescent="0.2">
      <c r="E170" s="425"/>
      <c r="F170" s="425"/>
      <c r="G170" s="425"/>
      <c r="H170" s="425"/>
      <c r="I170" s="425"/>
      <c r="J170" s="425"/>
      <c r="K170" s="425"/>
      <c r="L170" s="425"/>
      <c r="M170" s="425"/>
    </row>
    <row r="171" spans="5:13" ht="20.25" customHeight="1" x14ac:dyDescent="0.2">
      <c r="E171" s="425"/>
      <c r="F171" s="425"/>
      <c r="G171" s="425"/>
      <c r="H171" s="425"/>
      <c r="I171" s="425"/>
      <c r="J171" s="425"/>
      <c r="K171" s="425"/>
      <c r="L171" s="425"/>
      <c r="M171" s="425"/>
    </row>
    <row r="172" spans="5:13" ht="20.25" customHeight="1" x14ac:dyDescent="0.2">
      <c r="E172" s="425"/>
      <c r="F172" s="425"/>
      <c r="G172" s="425"/>
      <c r="H172" s="425"/>
      <c r="I172" s="425"/>
      <c r="J172" s="425"/>
      <c r="K172" s="425"/>
      <c r="L172" s="425"/>
      <c r="M172" s="425"/>
    </row>
    <row r="173" spans="5:13" ht="20.25" customHeight="1" x14ac:dyDescent="0.2">
      <c r="E173" s="425"/>
      <c r="F173" s="425"/>
      <c r="G173" s="425"/>
      <c r="H173" s="425"/>
      <c r="I173" s="425"/>
      <c r="J173" s="425"/>
      <c r="K173" s="425"/>
      <c r="L173" s="425"/>
      <c r="M173" s="425"/>
    </row>
    <row r="174" spans="5:13" ht="20.25" customHeight="1" x14ac:dyDescent="0.2">
      <c r="E174" s="425"/>
      <c r="F174" s="425"/>
      <c r="G174" s="425"/>
      <c r="H174" s="425"/>
      <c r="I174" s="425"/>
      <c r="J174" s="425"/>
      <c r="K174" s="425"/>
      <c r="L174" s="425"/>
      <c r="M174" s="425"/>
    </row>
    <row r="175" spans="5:13" ht="20.25" customHeight="1" x14ac:dyDescent="0.2">
      <c r="E175" s="425"/>
      <c r="F175" s="425"/>
      <c r="G175" s="425"/>
      <c r="H175" s="425"/>
      <c r="I175" s="425"/>
      <c r="J175" s="425"/>
      <c r="K175" s="425"/>
      <c r="L175" s="425"/>
      <c r="M175" s="425"/>
    </row>
    <row r="176" spans="5:13" ht="20.25" customHeight="1" x14ac:dyDescent="0.2">
      <c r="E176" s="425"/>
      <c r="F176" s="425"/>
      <c r="G176" s="425"/>
      <c r="H176" s="425"/>
      <c r="I176" s="425"/>
      <c r="J176" s="425"/>
      <c r="K176" s="425"/>
      <c r="L176" s="425"/>
      <c r="M176" s="425"/>
    </row>
    <row r="177" spans="5:13" ht="20.25" customHeight="1" x14ac:dyDescent="0.2">
      <c r="E177" s="425"/>
      <c r="F177" s="425"/>
      <c r="G177" s="425"/>
      <c r="H177" s="425"/>
      <c r="I177" s="425"/>
      <c r="J177" s="425"/>
      <c r="K177" s="425"/>
      <c r="L177" s="425"/>
      <c r="M177" s="425"/>
    </row>
    <row r="178" spans="5:13" ht="20.25" customHeight="1" x14ac:dyDescent="0.2">
      <c r="E178" s="425"/>
      <c r="F178" s="425"/>
      <c r="G178" s="425"/>
      <c r="H178" s="425"/>
      <c r="I178" s="425"/>
      <c r="J178" s="425"/>
      <c r="K178" s="425"/>
      <c r="L178" s="425"/>
      <c r="M178" s="425"/>
    </row>
    <row r="179" spans="5:13" ht="20.25" customHeight="1" x14ac:dyDescent="0.2">
      <c r="E179" s="425"/>
      <c r="F179" s="425"/>
      <c r="G179" s="425"/>
      <c r="H179" s="425"/>
      <c r="I179" s="425"/>
      <c r="J179" s="425"/>
      <c r="K179" s="425"/>
      <c r="L179" s="425"/>
      <c r="M179" s="425"/>
    </row>
    <row r="180" spans="5:13" ht="20.25" customHeight="1" x14ac:dyDescent="0.2">
      <c r="E180" s="425"/>
      <c r="F180" s="425"/>
      <c r="G180" s="425"/>
      <c r="H180" s="425"/>
      <c r="I180" s="425"/>
      <c r="J180" s="425"/>
      <c r="K180" s="425"/>
      <c r="L180" s="425"/>
      <c r="M180" s="425"/>
    </row>
    <row r="181" spans="5:13" ht="20.25" customHeight="1" x14ac:dyDescent="0.2">
      <c r="E181" s="425"/>
      <c r="F181" s="425"/>
      <c r="G181" s="425"/>
      <c r="H181" s="425"/>
      <c r="I181" s="425"/>
      <c r="J181" s="425"/>
      <c r="K181" s="425"/>
      <c r="L181" s="425"/>
      <c r="M181" s="425"/>
    </row>
    <row r="182" spans="5:13" ht="20.25" customHeight="1" x14ac:dyDescent="0.2">
      <c r="E182" s="425"/>
      <c r="F182" s="425"/>
      <c r="G182" s="425"/>
      <c r="H182" s="425"/>
      <c r="I182" s="425"/>
      <c r="J182" s="425"/>
      <c r="K182" s="425"/>
      <c r="L182" s="425"/>
      <c r="M182" s="425"/>
    </row>
    <row r="183" spans="5:13" ht="20.25" customHeight="1" x14ac:dyDescent="0.2">
      <c r="E183" s="425"/>
      <c r="F183" s="425"/>
      <c r="G183" s="425"/>
      <c r="H183" s="425"/>
      <c r="I183" s="425"/>
      <c r="J183" s="425"/>
      <c r="K183" s="425"/>
      <c r="L183" s="425"/>
      <c r="M183" s="425"/>
    </row>
    <row r="184" spans="5:13" ht="20.25" customHeight="1" x14ac:dyDescent="0.2">
      <c r="E184" s="425"/>
      <c r="F184" s="425"/>
      <c r="G184" s="425"/>
      <c r="H184" s="425"/>
      <c r="I184" s="425"/>
      <c r="J184" s="425"/>
      <c r="K184" s="425"/>
      <c r="L184" s="425"/>
      <c r="M184" s="425"/>
    </row>
    <row r="185" spans="5:13" ht="20.25" customHeight="1" x14ac:dyDescent="0.2">
      <c r="E185" s="425"/>
      <c r="F185" s="425"/>
      <c r="G185" s="425"/>
      <c r="H185" s="425"/>
      <c r="I185" s="425"/>
      <c r="J185" s="425"/>
      <c r="K185" s="425"/>
      <c r="L185" s="425"/>
      <c r="M185" s="425"/>
    </row>
    <row r="186" spans="5:13" ht="32.25" customHeight="1" x14ac:dyDescent="0.2">
      <c r="E186" s="425"/>
      <c r="F186" s="425"/>
      <c r="G186" s="425"/>
      <c r="H186" s="425"/>
      <c r="I186" s="425"/>
      <c r="J186" s="425"/>
      <c r="K186" s="425"/>
      <c r="L186" s="425"/>
      <c r="M186" s="425"/>
    </row>
    <row r="187" spans="5:13" ht="28.5" customHeight="1" x14ac:dyDescent="0.2">
      <c r="E187" s="425"/>
      <c r="F187" s="425"/>
      <c r="G187" s="425"/>
      <c r="H187" s="425"/>
      <c r="I187" s="425"/>
      <c r="J187" s="425"/>
      <c r="K187" s="425"/>
      <c r="L187" s="425"/>
      <c r="M187" s="425"/>
    </row>
    <row r="188" spans="5:13" ht="20.25" customHeight="1" x14ac:dyDescent="0.2">
      <c r="E188" s="425"/>
      <c r="F188" s="425"/>
      <c r="G188" s="425"/>
      <c r="H188" s="425"/>
      <c r="I188" s="425"/>
      <c r="J188" s="425"/>
      <c r="K188" s="425"/>
      <c r="L188" s="425"/>
      <c r="M188" s="425"/>
    </row>
    <row r="189" spans="5:13" ht="20.25" customHeight="1" x14ac:dyDescent="0.2">
      <c r="E189" s="425"/>
      <c r="F189" s="425"/>
      <c r="G189" s="425"/>
      <c r="H189" s="425"/>
      <c r="I189" s="425"/>
      <c r="J189" s="425"/>
      <c r="K189" s="425"/>
      <c r="L189" s="425"/>
      <c r="M189" s="425"/>
    </row>
    <row r="190" spans="5:13" ht="20.25" customHeight="1" x14ac:dyDescent="0.2">
      <c r="E190" s="425"/>
      <c r="F190" s="425"/>
      <c r="G190" s="425"/>
      <c r="H190" s="425"/>
      <c r="I190" s="425"/>
      <c r="J190" s="425"/>
      <c r="K190" s="425"/>
      <c r="L190" s="425"/>
      <c r="M190" s="425"/>
    </row>
    <row r="191" spans="5:13" ht="20.25" customHeight="1" x14ac:dyDescent="0.2">
      <c r="E191" s="425"/>
      <c r="F191" s="425"/>
      <c r="G191" s="425"/>
      <c r="H191" s="425"/>
      <c r="I191" s="425"/>
      <c r="J191" s="425"/>
      <c r="K191" s="425"/>
      <c r="L191" s="425"/>
      <c r="M191" s="425"/>
    </row>
    <row r="192" spans="5:13" ht="20.25" customHeight="1" x14ac:dyDescent="0.2">
      <c r="E192" s="425"/>
      <c r="F192" s="425"/>
      <c r="G192" s="425"/>
      <c r="H192" s="425"/>
      <c r="I192" s="425"/>
      <c r="J192" s="425"/>
      <c r="K192" s="425"/>
      <c r="L192" s="425"/>
      <c r="M192" s="425"/>
    </row>
    <row r="193" spans="5:13" ht="20.25" customHeight="1" x14ac:dyDescent="0.2">
      <c r="E193" s="425"/>
      <c r="F193" s="425"/>
      <c r="G193" s="425"/>
      <c r="H193" s="425"/>
      <c r="I193" s="425"/>
      <c r="J193" s="425"/>
      <c r="K193" s="425"/>
      <c r="L193" s="425"/>
      <c r="M193" s="425"/>
    </row>
    <row r="194" spans="5:13" ht="20.25" customHeight="1" x14ac:dyDescent="0.2">
      <c r="E194" s="425"/>
      <c r="F194" s="425"/>
      <c r="G194" s="425"/>
      <c r="H194" s="425"/>
      <c r="I194" s="425"/>
      <c r="J194" s="425"/>
      <c r="K194" s="425"/>
      <c r="L194" s="425"/>
      <c r="M194" s="425"/>
    </row>
    <row r="195" spans="5:13" ht="20.25" customHeight="1" x14ac:dyDescent="0.2">
      <c r="E195" s="425"/>
      <c r="F195" s="425"/>
      <c r="G195" s="425"/>
      <c r="H195" s="425"/>
      <c r="I195" s="425"/>
      <c r="J195" s="425"/>
      <c r="K195" s="425"/>
      <c r="L195" s="425"/>
      <c r="M195" s="425"/>
    </row>
    <row r="196" spans="5:13" ht="20.25" customHeight="1" x14ac:dyDescent="0.2">
      <c r="E196" s="425"/>
      <c r="F196" s="425"/>
      <c r="G196" s="425"/>
      <c r="H196" s="425"/>
      <c r="I196" s="425"/>
      <c r="J196" s="425"/>
      <c r="K196" s="425"/>
      <c r="L196" s="425"/>
      <c r="M196" s="425"/>
    </row>
    <row r="197" spans="5:13" ht="20.25" customHeight="1" x14ac:dyDescent="0.2">
      <c r="E197" s="425"/>
      <c r="F197" s="425"/>
      <c r="G197" s="425"/>
      <c r="H197" s="425"/>
      <c r="I197" s="425"/>
      <c r="J197" s="425"/>
      <c r="K197" s="425"/>
      <c r="L197" s="425"/>
      <c r="M197" s="425"/>
    </row>
    <row r="198" spans="5:13" ht="20.25" customHeight="1" x14ac:dyDescent="0.2">
      <c r="E198" s="425"/>
      <c r="F198" s="425"/>
      <c r="G198" s="425"/>
      <c r="H198" s="425"/>
      <c r="I198" s="425"/>
      <c r="J198" s="425"/>
      <c r="K198" s="425"/>
      <c r="L198" s="425"/>
      <c r="M198" s="425"/>
    </row>
    <row r="199" spans="5:13" ht="20.25" customHeight="1" x14ac:dyDescent="0.2">
      <c r="E199" s="425"/>
      <c r="F199" s="425"/>
      <c r="G199" s="425"/>
      <c r="H199" s="425"/>
      <c r="I199" s="425"/>
      <c r="J199" s="425"/>
      <c r="K199" s="425"/>
      <c r="L199" s="425"/>
      <c r="M199" s="425"/>
    </row>
    <row r="200" spans="5:13" x14ac:dyDescent="0.2">
      <c r="E200" s="425"/>
      <c r="F200" s="425"/>
      <c r="G200" s="425"/>
      <c r="H200" s="425"/>
      <c r="I200" s="425"/>
      <c r="J200" s="425"/>
      <c r="K200" s="425"/>
      <c r="L200" s="425"/>
      <c r="M200" s="425"/>
    </row>
    <row r="201" spans="5:13" ht="12.75" customHeight="1" x14ac:dyDescent="0.2">
      <c r="E201" s="425"/>
      <c r="F201" s="425"/>
      <c r="G201" s="425"/>
      <c r="H201" s="425"/>
      <c r="I201" s="425"/>
      <c r="J201" s="425"/>
      <c r="K201" s="425"/>
      <c r="L201" s="425"/>
      <c r="M201" s="425"/>
    </row>
    <row r="202" spans="5:13" x14ac:dyDescent="0.2">
      <c r="E202" s="425"/>
      <c r="F202" s="425"/>
      <c r="G202" s="425"/>
      <c r="H202" s="425"/>
      <c r="I202" s="425"/>
      <c r="J202" s="425"/>
      <c r="K202" s="425"/>
      <c r="L202" s="425"/>
      <c r="M202" s="425"/>
    </row>
    <row r="203" spans="5:13" x14ac:dyDescent="0.2">
      <c r="E203" s="425"/>
      <c r="F203" s="425"/>
      <c r="G203" s="425"/>
      <c r="H203" s="425"/>
      <c r="I203" s="425"/>
      <c r="J203" s="425"/>
      <c r="K203" s="425"/>
      <c r="L203" s="425"/>
      <c r="M203" s="425"/>
    </row>
    <row r="204" spans="5:13" ht="12.75" customHeight="1" x14ac:dyDescent="0.2">
      <c r="E204" s="425"/>
      <c r="F204" s="425"/>
      <c r="G204" s="425"/>
      <c r="H204" s="425"/>
      <c r="I204" s="425"/>
      <c r="J204" s="425"/>
      <c r="K204" s="425"/>
      <c r="L204" s="425"/>
      <c r="M204" s="425"/>
    </row>
    <row r="205" spans="5:13" x14ac:dyDescent="0.2">
      <c r="E205" s="425"/>
      <c r="F205" s="425"/>
      <c r="G205" s="425"/>
      <c r="H205" s="425"/>
      <c r="I205" s="425"/>
      <c r="J205" s="425"/>
      <c r="K205" s="425"/>
      <c r="L205" s="425"/>
      <c r="M205" s="425"/>
    </row>
    <row r="206" spans="5:13" x14ac:dyDescent="0.2">
      <c r="E206" s="425"/>
      <c r="F206" s="425"/>
      <c r="G206" s="425"/>
      <c r="H206" s="425"/>
      <c r="I206" s="425"/>
      <c r="J206" s="425"/>
      <c r="K206" s="425"/>
      <c r="L206" s="425"/>
      <c r="M206" s="425"/>
    </row>
    <row r="207" spans="5:13" x14ac:dyDescent="0.2">
      <c r="E207" s="425"/>
      <c r="F207" s="425"/>
      <c r="G207" s="425"/>
      <c r="H207" s="425"/>
      <c r="I207" s="425"/>
      <c r="J207" s="425"/>
      <c r="K207" s="425"/>
      <c r="L207" s="425"/>
      <c r="M207" s="425"/>
    </row>
    <row r="208" spans="5:13" x14ac:dyDescent="0.2">
      <c r="E208" s="425"/>
      <c r="F208" s="425"/>
      <c r="G208" s="425"/>
      <c r="H208" s="425"/>
      <c r="I208" s="425"/>
      <c r="J208" s="425"/>
      <c r="K208" s="425"/>
      <c r="L208" s="425"/>
      <c r="M208" s="425"/>
    </row>
    <row r="209" spans="5:13" x14ac:dyDescent="0.2">
      <c r="E209" s="425"/>
      <c r="F209" s="425"/>
      <c r="G209" s="425"/>
      <c r="H209" s="425"/>
      <c r="I209" s="425"/>
      <c r="J209" s="425"/>
      <c r="K209" s="425"/>
      <c r="L209" s="425"/>
      <c r="M209" s="425"/>
    </row>
    <row r="210" spans="5:13" x14ac:dyDescent="0.2">
      <c r="E210" s="425"/>
      <c r="F210" s="425"/>
      <c r="G210" s="425"/>
      <c r="H210" s="425"/>
      <c r="I210" s="425"/>
      <c r="J210" s="425"/>
      <c r="K210" s="425"/>
      <c r="L210" s="425"/>
      <c r="M210" s="425"/>
    </row>
    <row r="211" spans="5:13" x14ac:dyDescent="0.2">
      <c r="E211" s="425"/>
      <c r="F211" s="425"/>
      <c r="G211" s="425"/>
      <c r="H211" s="425"/>
      <c r="I211" s="425"/>
      <c r="J211" s="425"/>
      <c r="K211" s="425"/>
      <c r="L211" s="425"/>
      <c r="M211" s="425"/>
    </row>
    <row r="212" spans="5:13" x14ac:dyDescent="0.2">
      <c r="E212" s="425"/>
      <c r="F212" s="425"/>
      <c r="G212" s="425"/>
      <c r="H212" s="425"/>
      <c r="I212" s="425"/>
      <c r="J212" s="425"/>
      <c r="K212" s="425"/>
      <c r="L212" s="425"/>
      <c r="M212" s="425"/>
    </row>
    <row r="213" spans="5:13" x14ac:dyDescent="0.2">
      <c r="E213" s="425"/>
      <c r="F213" s="425"/>
      <c r="G213" s="425"/>
      <c r="H213" s="425"/>
      <c r="I213" s="425"/>
      <c r="J213" s="425"/>
      <c r="K213" s="425"/>
      <c r="L213" s="425"/>
      <c r="M213" s="425"/>
    </row>
    <row r="214" spans="5:13" x14ac:dyDescent="0.2">
      <c r="E214" s="425"/>
      <c r="F214" s="425"/>
      <c r="G214" s="425"/>
      <c r="H214" s="425"/>
      <c r="I214" s="425"/>
      <c r="J214" s="425"/>
      <c r="K214" s="425"/>
      <c r="L214" s="425"/>
      <c r="M214" s="425"/>
    </row>
    <row r="215" spans="5:13" x14ac:dyDescent="0.2">
      <c r="E215" s="425"/>
      <c r="F215" s="425"/>
      <c r="G215" s="425"/>
      <c r="H215" s="425"/>
      <c r="I215" s="425"/>
      <c r="J215" s="425"/>
      <c r="K215" s="425"/>
      <c r="L215" s="425"/>
      <c r="M215" s="425"/>
    </row>
    <row r="216" spans="5:13" x14ac:dyDescent="0.2">
      <c r="E216" s="425"/>
      <c r="F216" s="425"/>
      <c r="G216" s="425"/>
      <c r="H216" s="425"/>
      <c r="I216" s="425"/>
      <c r="J216" s="425"/>
      <c r="K216" s="425"/>
      <c r="L216" s="425"/>
      <c r="M216" s="425"/>
    </row>
    <row r="217" spans="5:13" x14ac:dyDescent="0.2">
      <c r="E217" s="425"/>
      <c r="F217" s="425"/>
      <c r="G217" s="425"/>
      <c r="H217" s="425"/>
      <c r="I217" s="425"/>
      <c r="J217" s="425"/>
      <c r="K217" s="425"/>
      <c r="L217" s="425"/>
      <c r="M217" s="425"/>
    </row>
    <row r="218" spans="5:13" x14ac:dyDescent="0.2">
      <c r="E218" s="425"/>
      <c r="F218" s="425"/>
      <c r="G218" s="425"/>
      <c r="H218" s="425"/>
      <c r="I218" s="425"/>
      <c r="J218" s="425"/>
      <c r="K218" s="425"/>
      <c r="L218" s="425"/>
      <c r="M218" s="425"/>
    </row>
    <row r="219" spans="5:13" x14ac:dyDescent="0.2">
      <c r="E219" s="425"/>
      <c r="F219" s="425"/>
      <c r="G219" s="425"/>
      <c r="H219" s="425"/>
      <c r="I219" s="425"/>
      <c r="J219" s="425"/>
      <c r="K219" s="425"/>
      <c r="L219" s="425"/>
      <c r="M219" s="425"/>
    </row>
    <row r="220" spans="5:13" x14ac:dyDescent="0.2">
      <c r="E220" s="425"/>
      <c r="F220" s="425"/>
      <c r="G220" s="425"/>
      <c r="H220" s="425"/>
      <c r="I220" s="425"/>
      <c r="J220" s="425"/>
      <c r="K220" s="425"/>
      <c r="L220" s="425"/>
      <c r="M220" s="425"/>
    </row>
    <row r="221" spans="5:13" x14ac:dyDescent="0.2">
      <c r="E221" s="425"/>
      <c r="F221" s="425"/>
      <c r="G221" s="425"/>
      <c r="H221" s="425"/>
      <c r="I221" s="425"/>
      <c r="J221" s="425"/>
      <c r="K221" s="425"/>
      <c r="L221" s="425"/>
      <c r="M221" s="425"/>
    </row>
    <row r="222" spans="5:13" x14ac:dyDescent="0.2">
      <c r="E222" s="425"/>
      <c r="F222" s="425"/>
      <c r="G222" s="425"/>
      <c r="H222" s="425"/>
      <c r="I222" s="425"/>
      <c r="J222" s="425"/>
      <c r="K222" s="425"/>
      <c r="L222" s="425"/>
      <c r="M222" s="425"/>
    </row>
    <row r="223" spans="5:13" x14ac:dyDescent="0.2">
      <c r="E223" s="425"/>
      <c r="F223" s="425"/>
      <c r="G223" s="425"/>
      <c r="H223" s="425"/>
      <c r="I223" s="425"/>
      <c r="J223" s="425"/>
      <c r="K223" s="425"/>
      <c r="L223" s="425"/>
      <c r="M223" s="425"/>
    </row>
    <row r="224" spans="5:13" x14ac:dyDescent="0.2">
      <c r="E224" s="425"/>
      <c r="F224" s="425"/>
      <c r="G224" s="425"/>
      <c r="H224" s="425"/>
      <c r="I224" s="425"/>
      <c r="J224" s="425"/>
      <c r="K224" s="425"/>
      <c r="L224" s="425"/>
      <c r="M224" s="425"/>
    </row>
    <row r="225" spans="5:13" x14ac:dyDescent="0.2">
      <c r="E225" s="425"/>
      <c r="F225" s="425"/>
      <c r="G225" s="425"/>
      <c r="H225" s="425"/>
      <c r="I225" s="425"/>
      <c r="J225" s="425"/>
      <c r="K225" s="425"/>
      <c r="L225" s="425"/>
      <c r="M225" s="425"/>
    </row>
    <row r="226" spans="5:13" x14ac:dyDescent="0.2">
      <c r="E226" s="425"/>
      <c r="F226" s="425"/>
      <c r="G226" s="425"/>
      <c r="H226" s="425"/>
      <c r="I226" s="425"/>
      <c r="J226" s="425"/>
      <c r="K226" s="425"/>
      <c r="L226" s="425"/>
      <c r="M226" s="425"/>
    </row>
    <row r="227" spans="5:13" x14ac:dyDescent="0.2">
      <c r="E227" s="425"/>
      <c r="F227" s="425"/>
      <c r="G227" s="425"/>
      <c r="H227" s="425"/>
      <c r="I227" s="425"/>
      <c r="J227" s="425"/>
      <c r="K227" s="425"/>
      <c r="L227" s="425"/>
      <c r="M227" s="425"/>
    </row>
    <row r="228" spans="5:13" x14ac:dyDescent="0.2">
      <c r="E228" s="425"/>
      <c r="F228" s="425"/>
      <c r="G228" s="425"/>
      <c r="H228" s="425"/>
      <c r="I228" s="425"/>
      <c r="J228" s="425"/>
      <c r="K228" s="425"/>
      <c r="L228" s="425"/>
      <c r="M228" s="425"/>
    </row>
    <row r="229" spans="5:13" ht="18" customHeight="1" x14ac:dyDescent="0.2">
      <c r="E229" s="425"/>
      <c r="F229" s="425"/>
      <c r="G229" s="425"/>
      <c r="H229" s="425"/>
      <c r="I229" s="425"/>
      <c r="J229" s="425"/>
      <c r="K229" s="425"/>
      <c r="L229" s="425"/>
      <c r="M229" s="425"/>
    </row>
    <row r="230" spans="5:13" ht="18" customHeight="1" x14ac:dyDescent="0.2">
      <c r="E230" s="425"/>
      <c r="F230" s="425"/>
      <c r="G230" s="425"/>
      <c r="H230" s="425"/>
      <c r="I230" s="425"/>
      <c r="J230" s="425"/>
      <c r="K230" s="425"/>
      <c r="L230" s="425"/>
      <c r="M230" s="425"/>
    </row>
    <row r="231" spans="5:13" ht="18" customHeight="1" x14ac:dyDescent="0.2">
      <c r="E231" s="425"/>
      <c r="F231" s="425"/>
      <c r="G231" s="425"/>
      <c r="H231" s="425"/>
      <c r="I231" s="425"/>
      <c r="J231" s="425"/>
      <c r="K231" s="425"/>
      <c r="L231" s="425"/>
      <c r="M231" s="425"/>
    </row>
    <row r="232" spans="5:13" ht="18" customHeight="1" x14ac:dyDescent="0.2">
      <c r="E232" s="425"/>
      <c r="F232" s="425"/>
      <c r="G232" s="425"/>
      <c r="H232" s="425"/>
      <c r="I232" s="425"/>
      <c r="J232" s="425"/>
      <c r="K232" s="425"/>
      <c r="L232" s="425"/>
      <c r="M232" s="425"/>
    </row>
    <row r="233" spans="5:13" ht="18" customHeight="1" x14ac:dyDescent="0.2">
      <c r="E233" s="425"/>
      <c r="F233" s="425"/>
      <c r="G233" s="425"/>
      <c r="H233" s="425"/>
      <c r="I233" s="425"/>
      <c r="J233" s="425"/>
      <c r="K233" s="425"/>
      <c r="L233" s="425"/>
      <c r="M233" s="425"/>
    </row>
    <row r="234" spans="5:13" ht="18" customHeight="1" x14ac:dyDescent="0.2">
      <c r="E234" s="425"/>
      <c r="F234" s="425"/>
      <c r="G234" s="425"/>
      <c r="H234" s="425"/>
      <c r="I234" s="425"/>
      <c r="J234" s="425"/>
      <c r="K234" s="425"/>
      <c r="L234" s="425"/>
      <c r="M234" s="425"/>
    </row>
    <row r="235" spans="5:13" ht="27.75" customHeight="1" x14ac:dyDescent="0.2">
      <c r="E235" s="425"/>
      <c r="F235" s="425"/>
      <c r="G235" s="425"/>
      <c r="H235" s="425"/>
      <c r="I235" s="425"/>
      <c r="J235" s="425"/>
      <c r="K235" s="425"/>
      <c r="L235" s="425"/>
      <c r="M235" s="425"/>
    </row>
    <row r="236" spans="5:13" ht="27.75" customHeight="1" x14ac:dyDescent="0.2">
      <c r="E236" s="425"/>
      <c r="F236" s="425"/>
      <c r="G236" s="425"/>
      <c r="H236" s="425"/>
      <c r="I236" s="425"/>
      <c r="J236" s="425"/>
      <c r="K236" s="425"/>
      <c r="L236" s="425"/>
      <c r="M236" s="425"/>
    </row>
    <row r="237" spans="5:13" ht="18" customHeight="1" x14ac:dyDescent="0.2"/>
    <row r="238" spans="5:13" ht="18" customHeight="1" x14ac:dyDescent="0.2"/>
    <row r="239" spans="5:13" ht="18" customHeight="1" x14ac:dyDescent="0.2"/>
    <row r="240" spans="5:13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24.75" customHeight="1" x14ac:dyDescent="0.2"/>
    <row r="253" ht="30.75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8" ht="12.75" customHeight="1" x14ac:dyDescent="0.2"/>
    <row r="270" ht="12.75" customHeight="1" x14ac:dyDescent="0.2"/>
    <row r="271" ht="12.75" customHeight="1" x14ac:dyDescent="0.2"/>
    <row r="294" ht="21" customHeight="1" x14ac:dyDescent="0.2"/>
    <row r="295" ht="21" customHeight="1" x14ac:dyDescent="0.2"/>
    <row r="296" ht="21" customHeight="1" x14ac:dyDescent="0.2"/>
    <row r="297" ht="21" customHeight="1" x14ac:dyDescent="0.2"/>
    <row r="299" ht="22.5" customHeight="1" x14ac:dyDescent="0.2"/>
    <row r="300" ht="22.5" customHeight="1" x14ac:dyDescent="0.2"/>
    <row r="301" ht="29.2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4.75" customHeight="1" x14ac:dyDescent="0.2"/>
    <row r="318" ht="26.25" customHeight="1" x14ac:dyDescent="0.2"/>
    <row r="319" ht="22.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2" ht="12.75" customHeight="1" x14ac:dyDescent="0.2"/>
    <row r="340" ht="12.75" customHeight="1" x14ac:dyDescent="0.2"/>
    <row r="358" ht="18" customHeight="1" x14ac:dyDescent="0.2"/>
    <row r="359" ht="18.75" customHeight="1" x14ac:dyDescent="0.2"/>
    <row r="360" ht="19.5" customHeight="1" x14ac:dyDescent="0.2"/>
    <row r="361" ht="18.75" customHeight="1" x14ac:dyDescent="0.2"/>
    <row r="363" ht="18.75" customHeight="1" x14ac:dyDescent="0.2"/>
    <row r="364" ht="17.25" customHeight="1" x14ac:dyDescent="0.2"/>
    <row r="365" ht="30.75" customHeight="1" x14ac:dyDescent="0.2"/>
    <row r="366" ht="17.25" customHeight="1" x14ac:dyDescent="0.2"/>
    <row r="367" ht="19.5" customHeight="1" x14ac:dyDescent="0.2"/>
    <row r="368" ht="20.25" customHeight="1" x14ac:dyDescent="0.2"/>
    <row r="369" ht="19.5" customHeight="1" x14ac:dyDescent="0.2"/>
    <row r="370" ht="18.75" customHeight="1" x14ac:dyDescent="0.2"/>
    <row r="371" ht="19.5" customHeight="1" x14ac:dyDescent="0.2"/>
    <row r="372" ht="18" customHeight="1" x14ac:dyDescent="0.2"/>
    <row r="373" ht="19.5" customHeight="1" x14ac:dyDescent="0.2"/>
    <row r="374" ht="19.5" customHeight="1" x14ac:dyDescent="0.2"/>
    <row r="375" ht="19.5" customHeight="1" x14ac:dyDescent="0.2"/>
    <row r="376" ht="19.5" customHeight="1" x14ac:dyDescent="0.2"/>
    <row r="377" ht="21" customHeight="1" x14ac:dyDescent="0.2"/>
    <row r="378" ht="19.5" customHeight="1" x14ac:dyDescent="0.2"/>
    <row r="379" ht="21" customHeight="1" x14ac:dyDescent="0.2"/>
    <row r="380" ht="21" customHeight="1" x14ac:dyDescent="0.2"/>
    <row r="381" ht="32.25" customHeight="1" x14ac:dyDescent="0.2"/>
    <row r="384" ht="19.5" customHeight="1" x14ac:dyDescent="0.2"/>
    <row r="385" ht="19.5" customHeight="1" x14ac:dyDescent="0.2"/>
    <row r="386" ht="19.5" customHeight="1" x14ac:dyDescent="0.2"/>
    <row r="387" ht="19.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404" ht="12.75" customHeight="1" x14ac:dyDescent="0.2"/>
    <row r="491" ht="21" customHeight="1" x14ac:dyDescent="0.2"/>
    <row r="512" spans="8:8" x14ac:dyDescent="0.2">
      <c r="H512"/>
    </row>
    <row r="513" spans="6:8" x14ac:dyDescent="0.2">
      <c r="H513"/>
    </row>
    <row r="514" spans="6:8" x14ac:dyDescent="0.2">
      <c r="H514"/>
    </row>
    <row r="515" spans="6:8" x14ac:dyDescent="0.2">
      <c r="H515"/>
    </row>
    <row r="516" spans="6:8" x14ac:dyDescent="0.2">
      <c r="H516"/>
    </row>
    <row r="517" spans="6:8" x14ac:dyDescent="0.2">
      <c r="H517"/>
    </row>
    <row r="522" spans="6:8" x14ac:dyDescent="0.2">
      <c r="F522" s="327" t="e">
        <f>#REF!</f>
        <v>#REF!</v>
      </c>
      <c r="H522" s="311" t="s">
        <v>98</v>
      </c>
    </row>
    <row r="523" spans="6:8" x14ac:dyDescent="0.2">
      <c r="H523" s="320" t="s">
        <v>134</v>
      </c>
    </row>
    <row r="524" spans="6:8" x14ac:dyDescent="0.2">
      <c r="H524" s="320" t="s">
        <v>135</v>
      </c>
    </row>
    <row r="525" spans="6:8" x14ac:dyDescent="0.2">
      <c r="H525" s="320" t="s">
        <v>136</v>
      </c>
    </row>
    <row r="526" spans="6:8" x14ac:dyDescent="0.2">
      <c r="H526" s="320" t="s">
        <v>137</v>
      </c>
    </row>
    <row r="527" spans="6:8" x14ac:dyDescent="0.2">
      <c r="H527" s="320" t="s">
        <v>138</v>
      </c>
    </row>
    <row r="528" spans="6:8" x14ac:dyDescent="0.2">
      <c r="H528" s="320" t="s">
        <v>139</v>
      </c>
    </row>
    <row r="529" spans="5:8" x14ac:dyDescent="0.2">
      <c r="H529" s="320" t="s">
        <v>140</v>
      </c>
    </row>
    <row r="530" spans="5:8" x14ac:dyDescent="0.2">
      <c r="H530" s="320" t="s">
        <v>141</v>
      </c>
    </row>
    <row r="533" spans="5:8" x14ac:dyDescent="0.2">
      <c r="E533" s="329"/>
    </row>
    <row r="674" spans="15:24" ht="12.75" customHeight="1" x14ac:dyDescent="0.2">
      <c r="P674" s="431"/>
      <c r="Q674" s="325"/>
      <c r="R674" s="325"/>
      <c r="S674" s="326"/>
      <c r="T674" s="326"/>
      <c r="U674" s="326"/>
      <c r="V674" s="315"/>
      <c r="W674" s="326"/>
      <c r="X674" s="326"/>
    </row>
    <row r="677" spans="15:24" x14ac:dyDescent="0.2">
      <c r="Q677" s="322"/>
      <c r="R677" s="322"/>
      <c r="S677" s="322"/>
      <c r="T677" s="322"/>
      <c r="U677" s="322"/>
      <c r="V677" s="322"/>
      <c r="W677" s="322"/>
      <c r="X677" s="322"/>
    </row>
    <row r="678" spans="15:24" x14ac:dyDescent="0.2">
      <c r="O678"/>
      <c r="P678" s="316"/>
      <c r="Q678" s="430"/>
      <c r="R678" s="321"/>
      <c r="S678" s="323"/>
      <c r="T678" s="324"/>
      <c r="U678" s="321"/>
      <c r="V678" s="324"/>
      <c r="W678" s="324"/>
      <c r="X678" s="324"/>
    </row>
    <row r="679" spans="15:24" x14ac:dyDescent="0.2">
      <c r="O679"/>
      <c r="P679" s="429"/>
      <c r="Q679" s="430"/>
      <c r="R679" s="431"/>
      <c r="S679" s="431"/>
      <c r="T679" s="431"/>
      <c r="U679" s="431"/>
      <c r="V679" s="319"/>
      <c r="W679" s="319"/>
      <c r="X679" s="319"/>
    </row>
    <row r="680" spans="15:24" x14ac:dyDescent="0.2">
      <c r="O680"/>
      <c r="Q680" s="430"/>
      <c r="R680" s="431"/>
      <c r="S680" s="430" t="s">
        <v>142</v>
      </c>
      <c r="T680"/>
      <c r="U680" s="431"/>
      <c r="V680" s="319"/>
      <c r="W680" s="319"/>
      <c r="X680" s="319"/>
    </row>
    <row r="681" spans="15:24" x14ac:dyDescent="0.2">
      <c r="O681"/>
      <c r="P681" s="317"/>
      <c r="Q681" s="316"/>
      <c r="R681" s="431"/>
      <c r="S681" s="431"/>
      <c r="T681" s="431"/>
      <c r="U681" s="431"/>
      <c r="V681" s="431"/>
      <c r="W681" s="431"/>
      <c r="X681" s="431"/>
    </row>
    <row r="682" spans="15:24" x14ac:dyDescent="0.2">
      <c r="Q682" s="429"/>
      <c r="R682" s="429"/>
      <c r="S682" s="429"/>
      <c r="T682" s="429"/>
      <c r="U682" s="429"/>
      <c r="V682" s="314"/>
      <c r="W682" s="429"/>
      <c r="X682" s="429"/>
    </row>
    <row r="683" spans="15:24" x14ac:dyDescent="0.2">
      <c r="P683" s="314"/>
      <c r="Q683" s="432"/>
      <c r="R683" s="429"/>
      <c r="S683" s="429"/>
      <c r="T683" s="429"/>
      <c r="U683" s="429"/>
      <c r="V683" s="314"/>
      <c r="W683" s="429"/>
      <c r="X683" s="429"/>
    </row>
    <row r="684" spans="15:24" x14ac:dyDescent="0.2">
      <c r="R684" s="429"/>
      <c r="S684" s="429"/>
      <c r="T684" s="429"/>
      <c r="U684" s="431"/>
      <c r="V684" s="431"/>
      <c r="W684" s="429"/>
      <c r="X684" s="429"/>
    </row>
    <row r="685" spans="15:24" x14ac:dyDescent="0.2">
      <c r="P685" s="314"/>
      <c r="Q685" s="432" t="s">
        <v>124</v>
      </c>
      <c r="R685" s="429"/>
      <c r="S685" s="429"/>
      <c r="T685" s="429"/>
      <c r="U685" s="429"/>
      <c r="V685" s="314"/>
      <c r="W685" s="429"/>
      <c r="X685" s="429"/>
    </row>
    <row r="693" spans="17:18" x14ac:dyDescent="0.2">
      <c r="Q693" s="327" t="e">
        <f>SUM(#REF!)</f>
        <v>#REF!</v>
      </c>
      <c r="R693" s="328" t="s">
        <v>143</v>
      </c>
    </row>
    <row r="698" spans="17:18" x14ac:dyDescent="0.2">
      <c r="Q698" s="312"/>
    </row>
    <row r="705" spans="17:17" x14ac:dyDescent="0.2">
      <c r="Q705" s="312" t="e">
        <f>#REF!+#REF!</f>
        <v>#REF!</v>
      </c>
    </row>
    <row r="706" spans="17:17" x14ac:dyDescent="0.2">
      <c r="Q706" s="312" t="e">
        <f>#REF!+#REF!</f>
        <v>#REF!</v>
      </c>
    </row>
    <row r="707" spans="17:17" x14ac:dyDescent="0.2">
      <c r="Q707" s="312" t="e">
        <f>#REF!+#REF!</f>
        <v>#REF!</v>
      </c>
    </row>
    <row r="708" spans="17:17" x14ac:dyDescent="0.2">
      <c r="Q708" s="312" t="e">
        <f>#REF!+#REF!</f>
        <v>#REF!</v>
      </c>
    </row>
    <row r="709" spans="17:17" x14ac:dyDescent="0.2">
      <c r="Q709" s="312" t="e">
        <f>#REF!+#REF!</f>
        <v>#REF!</v>
      </c>
    </row>
    <row r="710" spans="17:17" x14ac:dyDescent="0.2">
      <c r="Q710" s="312" t="e">
        <f>#REF!+#REF!</f>
        <v>#REF!</v>
      </c>
    </row>
    <row r="715" spans="17:17" x14ac:dyDescent="0.2">
      <c r="Q715" s="327" t="e">
        <f>#REF!+#REF!</f>
        <v>#REF!</v>
      </c>
    </row>
    <row r="732" spans="15:15" x14ac:dyDescent="0.2">
      <c r="O732" s="329"/>
    </row>
    <row r="742" spans="15:15" x14ac:dyDescent="0.2">
      <c r="O742"/>
    </row>
    <row r="743" spans="15:15" x14ac:dyDescent="0.2">
      <c r="O743"/>
    </row>
    <row r="744" spans="15:15" x14ac:dyDescent="0.2">
      <c r="O744"/>
    </row>
    <row r="745" spans="15:15" x14ac:dyDescent="0.2">
      <c r="O745"/>
    </row>
  </sheetData>
  <mergeCells count="33">
    <mergeCell ref="J143:L143"/>
    <mergeCell ref="J144:L144"/>
    <mergeCell ref="G145:H145"/>
    <mergeCell ref="I145:K145"/>
    <mergeCell ref="G146:H146"/>
    <mergeCell ref="I146:K146"/>
    <mergeCell ref="J142:L142"/>
    <mergeCell ref="J77:L77"/>
    <mergeCell ref="M77:N77"/>
    <mergeCell ref="G79:H79"/>
    <mergeCell ref="I79:K79"/>
    <mergeCell ref="M79:N79"/>
    <mergeCell ref="E91:L91"/>
    <mergeCell ref="E92:L92"/>
    <mergeCell ref="E93:L93"/>
    <mergeCell ref="J137:L137"/>
    <mergeCell ref="G138:I138"/>
    <mergeCell ref="J138:L138"/>
    <mergeCell ref="M72:N72"/>
    <mergeCell ref="E75:F75"/>
    <mergeCell ref="G75:I75"/>
    <mergeCell ref="J75:L75"/>
    <mergeCell ref="E76:F76"/>
    <mergeCell ref="G76:I76"/>
    <mergeCell ref="J76:L76"/>
    <mergeCell ref="M76:N76"/>
    <mergeCell ref="E3:L3"/>
    <mergeCell ref="E4:L4"/>
    <mergeCell ref="E5:L5"/>
    <mergeCell ref="J71:L71"/>
    <mergeCell ref="E72:F72"/>
    <mergeCell ref="G72:I72"/>
    <mergeCell ref="J72:L72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X745"/>
  <sheetViews>
    <sheetView view="pageBreakPreview" topLeftCell="D1" zoomScaleSheetLayoutView="100" workbookViewId="0">
      <pane xSplit="2" ySplit="13" topLeftCell="F20" activePane="bottomRight" state="frozen"/>
      <selection activeCell="M29" activeCellId="1" sqref="H45 M29"/>
      <selection pane="topRight" activeCell="M29" activeCellId="1" sqref="H45 M29"/>
      <selection pane="bottomLeft" activeCell="M29" activeCellId="1" sqref="H45 M29"/>
      <selection pane="bottomRight" activeCell="M29" activeCellId="1" sqref="H45 M29"/>
    </sheetView>
  </sheetViews>
  <sheetFormatPr defaultColWidth="9.140625" defaultRowHeight="12.75" x14ac:dyDescent="0.2"/>
  <cols>
    <col min="1" max="1" width="1.85546875" style="310" hidden="1" customWidth="1"/>
    <col min="2" max="2" width="1.5703125" style="310" hidden="1" customWidth="1"/>
    <col min="3" max="3" width="5" style="310" hidden="1" customWidth="1"/>
    <col min="4" max="4" width="5" style="310" customWidth="1"/>
    <col min="5" max="5" width="14.7109375" style="310" customWidth="1"/>
    <col min="6" max="6" width="68.28515625" style="310" customWidth="1"/>
    <col min="7" max="7" width="21.140625" style="310" customWidth="1"/>
    <col min="8" max="8" width="21" style="310" customWidth="1"/>
    <col min="9" max="9" width="21.140625" style="310" customWidth="1"/>
    <col min="10" max="10" width="19" style="310" customWidth="1"/>
    <col min="11" max="11" width="14.42578125" style="310" customWidth="1"/>
    <col min="12" max="12" width="18.140625" style="310" customWidth="1"/>
    <col min="13" max="13" width="17.7109375" style="310" customWidth="1"/>
    <col min="14" max="14" width="20.7109375" style="310" bestFit="1" customWidth="1"/>
    <col min="15" max="15" width="15" style="310" bestFit="1" customWidth="1"/>
    <col min="16" max="16" width="12.5703125" style="310" bestFit="1" customWidth="1"/>
    <col min="17" max="17" width="20.42578125" style="310" customWidth="1"/>
    <col min="18" max="19" width="9.140625" style="310"/>
    <col min="20" max="20" width="30.7109375" style="310" customWidth="1"/>
    <col min="21" max="16384" width="9.140625" style="310"/>
  </cols>
  <sheetData>
    <row r="2" spans="5:16" x14ac:dyDescent="0.2">
      <c r="P2" s="403" t="s">
        <v>276</v>
      </c>
    </row>
    <row r="3" spans="5:16" ht="15" x14ac:dyDescent="0.2">
      <c r="E3" s="870" t="s">
        <v>114</v>
      </c>
      <c r="F3" s="870"/>
      <c r="G3" s="870"/>
      <c r="H3" s="870"/>
      <c r="I3" s="870"/>
      <c r="J3" s="870"/>
      <c r="K3" s="870"/>
      <c r="L3" s="870"/>
      <c r="M3" s="330"/>
      <c r="N3" s="330"/>
    </row>
    <row r="4" spans="5:16" ht="15" x14ac:dyDescent="0.2">
      <c r="E4" s="870" t="s">
        <v>164</v>
      </c>
      <c r="F4" s="870"/>
      <c r="G4" s="870"/>
      <c r="H4" s="870"/>
      <c r="I4" s="870"/>
      <c r="J4" s="870"/>
      <c r="K4" s="870"/>
      <c r="L4" s="870"/>
      <c r="M4" s="330"/>
      <c r="N4" s="330"/>
    </row>
    <row r="5" spans="5:16" ht="15" x14ac:dyDescent="0.2">
      <c r="E5" s="870" t="s">
        <v>277</v>
      </c>
      <c r="F5" s="870"/>
      <c r="G5" s="870"/>
      <c r="H5" s="870"/>
      <c r="I5" s="870"/>
      <c r="J5" s="870"/>
      <c r="K5" s="870"/>
      <c r="L5" s="870"/>
      <c r="M5" s="330"/>
      <c r="N5" s="330"/>
    </row>
    <row r="6" spans="5:16" ht="13.5" thickBot="1" x14ac:dyDescent="0.25"/>
    <row r="7" spans="5:16" ht="78.75" customHeight="1" thickBot="1" x14ac:dyDescent="0.25">
      <c r="E7" s="381" t="s">
        <v>146</v>
      </c>
      <c r="F7" s="382" t="s">
        <v>0</v>
      </c>
      <c r="G7" s="383" t="s">
        <v>221</v>
      </c>
      <c r="H7" s="383" t="s">
        <v>219</v>
      </c>
      <c r="I7" s="383" t="s">
        <v>220</v>
      </c>
      <c r="J7" s="383" t="s">
        <v>113</v>
      </c>
      <c r="K7" s="383" t="s">
        <v>156</v>
      </c>
      <c r="L7" s="384" t="s">
        <v>144</v>
      </c>
    </row>
    <row r="8" spans="5:16" ht="18.75" customHeight="1" x14ac:dyDescent="0.2">
      <c r="E8" s="392" t="s">
        <v>158</v>
      </c>
      <c r="F8" s="393" t="s">
        <v>45</v>
      </c>
      <c r="G8" s="394">
        <f>G9+G10+G11</f>
        <v>75158838000</v>
      </c>
      <c r="H8" s="411">
        <f>H9+H11</f>
        <v>2248995825</v>
      </c>
      <c r="I8" s="411">
        <f>I9+I11</f>
        <v>2248995825</v>
      </c>
      <c r="J8" s="411">
        <f>J9+J11</f>
        <v>2248995825</v>
      </c>
      <c r="K8" s="395">
        <f>J8/G8*100</f>
        <v>2.9923238368852907</v>
      </c>
      <c r="L8" s="396"/>
      <c r="N8" s="327"/>
    </row>
    <row r="9" spans="5:16" ht="18.75" customHeight="1" x14ac:dyDescent="0.2">
      <c r="E9" s="392" t="s">
        <v>168</v>
      </c>
      <c r="F9" s="397" t="s">
        <v>26</v>
      </c>
      <c r="G9" s="398">
        <f>$G$13</f>
        <v>74320354000</v>
      </c>
      <c r="H9" s="410">
        <f>H13</f>
        <v>2198064138</v>
      </c>
      <c r="I9" s="410">
        <f>I13</f>
        <v>2198064138</v>
      </c>
      <c r="J9" s="410">
        <f>J13</f>
        <v>2198064138</v>
      </c>
      <c r="K9" s="399">
        <f>J9/G9*100</f>
        <v>2.9575533749475951</v>
      </c>
      <c r="L9" s="400"/>
      <c r="M9"/>
      <c r="N9" s="421"/>
    </row>
    <row r="10" spans="5:16" ht="18.75" customHeight="1" x14ac:dyDescent="0.2">
      <c r="E10" s="392" t="s">
        <v>169</v>
      </c>
      <c r="F10" s="397" t="s">
        <v>27</v>
      </c>
      <c r="G10" s="398">
        <f>$G$60</f>
        <v>538484000</v>
      </c>
      <c r="H10" s="398">
        <f>H60</f>
        <v>0</v>
      </c>
      <c r="I10" s="398">
        <f>I60</f>
        <v>0</v>
      </c>
      <c r="J10" s="398">
        <f>J60</f>
        <v>0</v>
      </c>
      <c r="K10" s="399">
        <f>J10/G10*100</f>
        <v>0</v>
      </c>
      <c r="L10" s="400"/>
      <c r="N10" s="327"/>
    </row>
    <row r="11" spans="5:16" ht="18.75" customHeight="1" x14ac:dyDescent="0.2">
      <c r="E11" s="392" t="str">
        <f>E64</f>
        <v>4.1.04</v>
      </c>
      <c r="F11" s="397" t="s">
        <v>129</v>
      </c>
      <c r="G11" s="398">
        <f>G64</f>
        <v>300000000</v>
      </c>
      <c r="H11" s="398">
        <f>H64</f>
        <v>50931687</v>
      </c>
      <c r="I11" s="398">
        <f>I64</f>
        <v>50931687</v>
      </c>
      <c r="J11" s="398">
        <f>J64</f>
        <v>50931687</v>
      </c>
      <c r="K11" s="399">
        <f>J11/G11*100</f>
        <v>16.977228999999998</v>
      </c>
      <c r="L11" s="400"/>
    </row>
    <row r="12" spans="5:16" ht="5.0999999999999996" customHeight="1" x14ac:dyDescent="0.2">
      <c r="E12" s="378"/>
      <c r="F12" s="379"/>
      <c r="G12" s="375"/>
      <c r="H12" s="375"/>
      <c r="I12" s="375"/>
      <c r="J12" s="375"/>
      <c r="K12" s="376"/>
      <c r="L12" s="377"/>
    </row>
    <row r="13" spans="5:16" ht="18.75" customHeight="1" x14ac:dyDescent="0.2">
      <c r="E13" s="385" t="str">
        <f>E9</f>
        <v>4.1.01</v>
      </c>
      <c r="F13" s="386" t="str">
        <f>F9</f>
        <v>PENDAPATAN PAJAK DAERAH</v>
      </c>
      <c r="G13" s="387">
        <f>G14+G24+G35+G41+G44+G45+G48+G51+G52+G55+G58</f>
        <v>74320354000</v>
      </c>
      <c r="H13" s="409">
        <f>H14+H24+H35+H41+H44+H45+H48+H51+H52+H55+H58</f>
        <v>2198064138</v>
      </c>
      <c r="I13" s="409">
        <f>H13</f>
        <v>2198064138</v>
      </c>
      <c r="J13" s="409">
        <f>I13</f>
        <v>2198064138</v>
      </c>
      <c r="K13" s="388">
        <f>J13/G13*100</f>
        <v>2.9575533749475951</v>
      </c>
      <c r="L13" s="389"/>
    </row>
    <row r="14" spans="5:16" ht="18.75" customHeight="1" x14ac:dyDescent="0.2">
      <c r="E14" s="373" t="s">
        <v>170</v>
      </c>
      <c r="F14" s="351" t="s">
        <v>157</v>
      </c>
      <c r="G14" s="349">
        <f>G15+G18+G21</f>
        <v>2463180809</v>
      </c>
      <c r="H14" s="408">
        <f>H15+H18+H21</f>
        <v>59448343</v>
      </c>
      <c r="I14" s="408">
        <f t="shared" ref="I14:I24" si="0">H14</f>
        <v>59448343</v>
      </c>
      <c r="J14" s="408">
        <f t="shared" ref="J14:J58" si="1">H14</f>
        <v>59448343</v>
      </c>
      <c r="K14" s="350">
        <f>J14/G14*100</f>
        <v>2.413478652593708</v>
      </c>
      <c r="L14" s="346"/>
    </row>
    <row r="15" spans="5:16" ht="18.75" customHeight="1" x14ac:dyDescent="0.2">
      <c r="E15" s="372" t="s">
        <v>171</v>
      </c>
      <c r="F15" s="335" t="s">
        <v>175</v>
      </c>
      <c r="G15" s="332">
        <v>2001580809</v>
      </c>
      <c r="H15" s="407">
        <f>H16+H17</f>
        <v>57768343</v>
      </c>
      <c r="I15" s="407">
        <f t="shared" si="0"/>
        <v>57768343</v>
      </c>
      <c r="J15" s="407">
        <f t="shared" si="1"/>
        <v>57768343</v>
      </c>
      <c r="K15" s="333">
        <f>J15/G15*100</f>
        <v>2.8861359351692308</v>
      </c>
      <c r="L15" s="346"/>
    </row>
    <row r="16" spans="5:16" ht="18.75" customHeight="1" x14ac:dyDescent="0.2">
      <c r="E16" s="372"/>
      <c r="F16" s="341" t="s">
        <v>149</v>
      </c>
      <c r="G16" s="340"/>
      <c r="H16" s="332">
        <v>0</v>
      </c>
      <c r="I16" s="332">
        <f t="shared" si="0"/>
        <v>0</v>
      </c>
      <c r="J16" s="332">
        <f t="shared" si="1"/>
        <v>0</v>
      </c>
      <c r="K16" s="342"/>
      <c r="L16" s="346"/>
      <c r="N16" s="327"/>
    </row>
    <row r="17" spans="5:16" ht="18.75" customHeight="1" x14ac:dyDescent="0.2">
      <c r="E17" s="372"/>
      <c r="F17" s="341" t="s">
        <v>147</v>
      </c>
      <c r="G17" s="340"/>
      <c r="H17" s="406">
        <f>20414405+37353938</f>
        <v>57768343</v>
      </c>
      <c r="I17" s="406">
        <f t="shared" si="0"/>
        <v>57768343</v>
      </c>
      <c r="J17" s="407">
        <f t="shared" si="1"/>
        <v>57768343</v>
      </c>
      <c r="K17" s="342"/>
      <c r="L17" s="346"/>
    </row>
    <row r="18" spans="5:16" ht="21.75" customHeight="1" x14ac:dyDescent="0.2">
      <c r="E18" s="372" t="s">
        <v>173</v>
      </c>
      <c r="F18" s="336" t="s">
        <v>172</v>
      </c>
      <c r="G18" s="332">
        <v>350000000</v>
      </c>
      <c r="H18" s="332">
        <f>H19+H20</f>
        <v>100000</v>
      </c>
      <c r="I18" s="332">
        <f t="shared" si="0"/>
        <v>100000</v>
      </c>
      <c r="J18" s="332">
        <f t="shared" si="1"/>
        <v>100000</v>
      </c>
      <c r="K18" s="333">
        <f>J18/G18*100</f>
        <v>2.8571428571428574E-2</v>
      </c>
      <c r="L18" s="346"/>
      <c r="N18" s="327"/>
    </row>
    <row r="19" spans="5:16" ht="36.75" customHeight="1" x14ac:dyDescent="0.2">
      <c r="E19" s="372"/>
      <c r="F19" s="339" t="s">
        <v>150</v>
      </c>
      <c r="G19" s="332"/>
      <c r="H19" s="340">
        <v>0</v>
      </c>
      <c r="I19" s="340">
        <f t="shared" si="0"/>
        <v>0</v>
      </c>
      <c r="J19" s="332">
        <f t="shared" si="1"/>
        <v>0</v>
      </c>
      <c r="K19" s="333"/>
      <c r="L19" s="346"/>
    </row>
    <row r="20" spans="5:16" ht="34.5" customHeight="1" x14ac:dyDescent="0.2">
      <c r="E20" s="372"/>
      <c r="F20" s="339" t="s">
        <v>148</v>
      </c>
      <c r="G20" s="340"/>
      <c r="H20" s="340">
        <v>100000</v>
      </c>
      <c r="I20" s="340">
        <f t="shared" si="0"/>
        <v>100000</v>
      </c>
      <c r="J20" s="332">
        <f t="shared" si="1"/>
        <v>100000</v>
      </c>
      <c r="K20" s="333"/>
      <c r="L20" s="346"/>
    </row>
    <row r="21" spans="5:16" ht="18.75" customHeight="1" x14ac:dyDescent="0.2">
      <c r="E21" s="372" t="s">
        <v>174</v>
      </c>
      <c r="F21" s="335" t="s">
        <v>176</v>
      </c>
      <c r="G21" s="332">
        <v>111600000</v>
      </c>
      <c r="H21" s="332">
        <f>H22+H23</f>
        <v>1580000</v>
      </c>
      <c r="I21" s="332">
        <f t="shared" si="0"/>
        <v>1580000</v>
      </c>
      <c r="J21" s="332">
        <f t="shared" si="1"/>
        <v>1580000</v>
      </c>
      <c r="K21" s="333">
        <f>J21/G21*100</f>
        <v>1.4157706093189963</v>
      </c>
      <c r="L21" s="346"/>
    </row>
    <row r="22" spans="5:16" ht="18.75" customHeight="1" x14ac:dyDescent="0.2">
      <c r="E22" s="372"/>
      <c r="F22" s="341" t="s">
        <v>151</v>
      </c>
      <c r="G22" s="332"/>
      <c r="H22" s="340">
        <v>0</v>
      </c>
      <c r="I22" s="340">
        <f t="shared" si="0"/>
        <v>0</v>
      </c>
      <c r="J22" s="332">
        <f t="shared" si="1"/>
        <v>0</v>
      </c>
      <c r="K22" s="333"/>
      <c r="L22" s="346"/>
    </row>
    <row r="23" spans="5:16" ht="18.75" customHeight="1" x14ac:dyDescent="0.2">
      <c r="E23" s="372"/>
      <c r="F23" s="341" t="str">
        <f xml:space="preserve"> "Penerimaan Piutang " &amp;F21</f>
        <v>Penerimaan Piutang Pajak Wisma Pariwisata</v>
      </c>
      <c r="G23" s="340"/>
      <c r="H23" s="340">
        <v>1580000</v>
      </c>
      <c r="I23" s="340">
        <f t="shared" si="0"/>
        <v>1580000</v>
      </c>
      <c r="J23" s="332">
        <f t="shared" si="1"/>
        <v>1580000</v>
      </c>
      <c r="K23" s="333"/>
      <c r="L23" s="346"/>
    </row>
    <row r="24" spans="5:16" ht="18.75" customHeight="1" x14ac:dyDescent="0.2">
      <c r="E24" s="373" t="s">
        <v>177</v>
      </c>
      <c r="F24" s="427" t="s">
        <v>159</v>
      </c>
      <c r="G24" s="428">
        <v>3637447807</v>
      </c>
      <c r="H24" s="349">
        <f>H25+H28+H31+H34</f>
        <v>166717042</v>
      </c>
      <c r="I24" s="349">
        <f t="shared" si="0"/>
        <v>166717042</v>
      </c>
      <c r="J24" s="349">
        <f t="shared" si="1"/>
        <v>166717042</v>
      </c>
      <c r="K24" s="350">
        <f>J24/G24*100</f>
        <v>4.5833521426524761</v>
      </c>
      <c r="L24" s="346"/>
      <c r="M24" s="310">
        <v>3637447807</v>
      </c>
      <c r="N24" s="404"/>
    </row>
    <row r="25" spans="5:16" ht="18.75" customHeight="1" x14ac:dyDescent="0.2">
      <c r="E25" s="372" t="s">
        <v>178</v>
      </c>
      <c r="F25" s="335" t="s">
        <v>179</v>
      </c>
      <c r="G25" s="468"/>
      <c r="H25" s="332">
        <f>H26+H27</f>
        <v>132018013</v>
      </c>
      <c r="I25" s="332">
        <f>H25:H34</f>
        <v>132018013</v>
      </c>
      <c r="J25" s="332">
        <f t="shared" si="1"/>
        <v>132018013</v>
      </c>
      <c r="K25" s="333"/>
      <c r="L25" s="346"/>
      <c r="M25" s="327"/>
      <c r="N25" s="404"/>
      <c r="P25"/>
    </row>
    <row r="26" spans="5:16" ht="18.75" customHeight="1" x14ac:dyDescent="0.2">
      <c r="E26" s="372"/>
      <c r="F26" s="341" t="s">
        <v>180</v>
      </c>
      <c r="G26" s="332"/>
      <c r="H26" s="340">
        <v>0</v>
      </c>
      <c r="I26" s="340">
        <f t="shared" ref="I26:I55" si="2">H26</f>
        <v>0</v>
      </c>
      <c r="J26" s="332">
        <f t="shared" si="1"/>
        <v>0</v>
      </c>
      <c r="K26" s="333"/>
      <c r="L26" s="346"/>
      <c r="M26" s="327"/>
      <c r="N26" s="404"/>
    </row>
    <row r="27" spans="5:16" ht="18.75" customHeight="1" x14ac:dyDescent="0.2">
      <c r="E27" s="372"/>
      <c r="F27" s="341" t="str">
        <f xml:space="preserve"> "Penerimaan Piutang " &amp;F25</f>
        <v>Penerimaan Piutang Pajak Restoran dan Sejenisnya</v>
      </c>
      <c r="G27" s="340"/>
      <c r="H27" s="340">
        <f>39331341+92686672</f>
        <v>132018013</v>
      </c>
      <c r="I27" s="340">
        <f t="shared" si="2"/>
        <v>132018013</v>
      </c>
      <c r="J27" s="332">
        <f t="shared" si="1"/>
        <v>132018013</v>
      </c>
      <c r="K27" s="342"/>
      <c r="L27" s="346"/>
      <c r="M27" s="327"/>
    </row>
    <row r="28" spans="5:16" ht="18.75" customHeight="1" x14ac:dyDescent="0.2">
      <c r="E28" s="372" t="s">
        <v>181</v>
      </c>
      <c r="F28" s="335" t="s">
        <v>182</v>
      </c>
      <c r="G28" s="468"/>
      <c r="H28" s="359">
        <f>H29+H30</f>
        <v>16901229</v>
      </c>
      <c r="I28" s="332">
        <f t="shared" si="2"/>
        <v>16901229</v>
      </c>
      <c r="J28" s="332">
        <f t="shared" si="1"/>
        <v>16901229</v>
      </c>
      <c r="K28" s="333"/>
      <c r="L28" s="346"/>
      <c r="M28" s="327"/>
    </row>
    <row r="29" spans="5:16" ht="18.75" customHeight="1" x14ac:dyDescent="0.2">
      <c r="E29" s="372"/>
      <c r="F29" s="341" t="s">
        <v>183</v>
      </c>
      <c r="G29" s="332"/>
      <c r="H29" s="340">
        <v>0</v>
      </c>
      <c r="I29" s="340">
        <f t="shared" si="2"/>
        <v>0</v>
      </c>
      <c r="J29" s="332">
        <f t="shared" si="1"/>
        <v>0</v>
      </c>
      <c r="K29" s="333"/>
      <c r="L29" s="346"/>
      <c r="M29" s="421"/>
      <c r="N29" s="420"/>
    </row>
    <row r="30" spans="5:16" ht="18.75" customHeight="1" x14ac:dyDescent="0.2">
      <c r="E30" s="372"/>
      <c r="F30" s="341" t="str">
        <f xml:space="preserve"> "Penerimaan Piutang " &amp;F28</f>
        <v>Penerimaan Piutang Pajak Rumah Makan dan Sejenisnya</v>
      </c>
      <c r="G30" s="340"/>
      <c r="H30" s="340">
        <v>16901229</v>
      </c>
      <c r="I30" s="340">
        <f t="shared" si="2"/>
        <v>16901229</v>
      </c>
      <c r="J30" s="332">
        <f t="shared" si="1"/>
        <v>16901229</v>
      </c>
      <c r="K30" s="342"/>
      <c r="L30" s="346"/>
      <c r="M30" s="327"/>
    </row>
    <row r="31" spans="5:16" ht="18.75" customHeight="1" x14ac:dyDescent="0.2">
      <c r="E31" s="372" t="s">
        <v>184</v>
      </c>
      <c r="F31" s="335" t="s">
        <v>185</v>
      </c>
      <c r="G31" s="468"/>
      <c r="H31" s="332">
        <f>H32+H33</f>
        <v>17797800</v>
      </c>
      <c r="I31" s="332">
        <f t="shared" si="2"/>
        <v>17797800</v>
      </c>
      <c r="J31" s="332">
        <f t="shared" si="1"/>
        <v>17797800</v>
      </c>
      <c r="K31" s="333"/>
      <c r="L31" s="346"/>
    </row>
    <row r="32" spans="5:16" ht="18.75" customHeight="1" x14ac:dyDescent="0.2">
      <c r="E32" s="372"/>
      <c r="F32" s="341" t="s">
        <v>186</v>
      </c>
      <c r="G32" s="340"/>
      <c r="H32" s="340">
        <v>0</v>
      </c>
      <c r="I32" s="340">
        <f t="shared" si="2"/>
        <v>0</v>
      </c>
      <c r="J32" s="332">
        <f t="shared" si="1"/>
        <v>0</v>
      </c>
      <c r="K32" s="342"/>
      <c r="L32" s="346"/>
    </row>
    <row r="33" spans="5:16" ht="18.75" customHeight="1" x14ac:dyDescent="0.2">
      <c r="E33" s="372"/>
      <c r="F33" s="341" t="str">
        <f xml:space="preserve"> "Penerimaan Piutang " &amp;F31</f>
        <v>Penerimaan Piutang Pajak Kafetaria dan Sejenisnya</v>
      </c>
      <c r="G33" s="340"/>
      <c r="H33" s="340">
        <v>17797800</v>
      </c>
      <c r="I33" s="340">
        <f t="shared" si="2"/>
        <v>17797800</v>
      </c>
      <c r="J33" s="332">
        <f t="shared" si="1"/>
        <v>17797800</v>
      </c>
      <c r="K33" s="333"/>
      <c r="L33" s="346"/>
      <c r="N33" s="327"/>
    </row>
    <row r="34" spans="5:16" ht="18.75" customHeight="1" x14ac:dyDescent="0.2">
      <c r="E34" s="372" t="s">
        <v>188</v>
      </c>
      <c r="F34" s="335" t="s">
        <v>187</v>
      </c>
      <c r="G34" s="468"/>
      <c r="H34" s="332">
        <v>0</v>
      </c>
      <c r="I34" s="332">
        <f t="shared" si="2"/>
        <v>0</v>
      </c>
      <c r="J34" s="332">
        <f t="shared" si="1"/>
        <v>0</v>
      </c>
      <c r="K34" s="333"/>
      <c r="L34" s="346"/>
      <c r="N34" s="327"/>
    </row>
    <row r="35" spans="5:16" ht="18.75" customHeight="1" x14ac:dyDescent="0.2">
      <c r="E35" s="373" t="s">
        <v>189</v>
      </c>
      <c r="F35" s="351" t="s">
        <v>160</v>
      </c>
      <c r="G35" s="349">
        <f>G36+G39</f>
        <v>11590549</v>
      </c>
      <c r="H35" s="349">
        <f>H36</f>
        <v>0</v>
      </c>
      <c r="I35" s="349">
        <f t="shared" si="2"/>
        <v>0</v>
      </c>
      <c r="J35" s="349">
        <f t="shared" si="1"/>
        <v>0</v>
      </c>
      <c r="K35" s="350">
        <f>J35/G35*100</f>
        <v>0</v>
      </c>
      <c r="L35" s="346"/>
      <c r="N35" s="327"/>
    </row>
    <row r="36" spans="5:16" ht="18.75" customHeight="1" x14ac:dyDescent="0.2">
      <c r="E36" s="374" t="s">
        <v>191</v>
      </c>
      <c r="F36" s="337" t="s">
        <v>190</v>
      </c>
      <c r="G36" s="332">
        <v>11590549</v>
      </c>
      <c r="H36" s="332">
        <f>H38+H40</f>
        <v>0</v>
      </c>
      <c r="I36" s="332">
        <f t="shared" si="2"/>
        <v>0</v>
      </c>
      <c r="J36" s="332">
        <f t="shared" si="1"/>
        <v>0</v>
      </c>
      <c r="K36" s="333">
        <f>J36/G36*100</f>
        <v>0</v>
      </c>
      <c r="L36" s="346"/>
      <c r="N36" s="422"/>
      <c r="O36" s="421"/>
    </row>
    <row r="37" spans="5:16" ht="18.75" customHeight="1" x14ac:dyDescent="0.2">
      <c r="E37" s="374"/>
      <c r="F37" s="344" t="s">
        <v>192</v>
      </c>
      <c r="G37" s="332"/>
      <c r="H37" s="340">
        <v>0</v>
      </c>
      <c r="I37" s="340">
        <f t="shared" si="2"/>
        <v>0</v>
      </c>
      <c r="J37" s="332">
        <f t="shared" si="1"/>
        <v>0</v>
      </c>
      <c r="K37" s="333"/>
      <c r="L37" s="346"/>
      <c r="N37" s="421"/>
      <c r="O37" s="327"/>
    </row>
    <row r="38" spans="5:16" ht="18.75" customHeight="1" x14ac:dyDescent="0.2">
      <c r="E38" s="374"/>
      <c r="F38" s="341" t="str">
        <f xml:space="preserve"> "Penerimaan Piutang " &amp;F36</f>
        <v>Penerimaan Piutang Pajak Diskotik, Karaoke, Club Malam, dan Sejenisnya</v>
      </c>
      <c r="G38" s="332"/>
      <c r="H38" s="343">
        <v>0</v>
      </c>
      <c r="I38" s="343">
        <f t="shared" si="2"/>
        <v>0</v>
      </c>
      <c r="J38" s="332">
        <f t="shared" si="1"/>
        <v>0</v>
      </c>
      <c r="K38" s="342"/>
      <c r="L38" s="346"/>
      <c r="N38" s="327"/>
    </row>
    <row r="39" spans="5:16" ht="18.75" customHeight="1" x14ac:dyDescent="0.2">
      <c r="E39" s="374"/>
      <c r="F39" s="341" t="s">
        <v>225</v>
      </c>
      <c r="G39" s="332"/>
      <c r="H39" s="343">
        <v>0</v>
      </c>
      <c r="I39" s="343">
        <f t="shared" si="2"/>
        <v>0</v>
      </c>
      <c r="J39" s="332">
        <f t="shared" si="1"/>
        <v>0</v>
      </c>
      <c r="K39" s="342"/>
      <c r="L39" s="346"/>
      <c r="M39"/>
    </row>
    <row r="40" spans="5:16" ht="18.75" customHeight="1" x14ac:dyDescent="0.2">
      <c r="E40" s="374"/>
      <c r="F40" s="341" t="s">
        <v>275</v>
      </c>
      <c r="G40" s="332"/>
      <c r="H40" s="343">
        <v>0</v>
      </c>
      <c r="I40" s="343">
        <f t="shared" si="2"/>
        <v>0</v>
      </c>
      <c r="J40" s="332">
        <f t="shared" si="1"/>
        <v>0</v>
      </c>
      <c r="K40" s="342"/>
      <c r="L40" s="346"/>
      <c r="M40"/>
    </row>
    <row r="41" spans="5:16" ht="18.75" customHeight="1" x14ac:dyDescent="0.2">
      <c r="E41" s="373" t="s">
        <v>193</v>
      </c>
      <c r="F41" s="351" t="s">
        <v>161</v>
      </c>
      <c r="G41" s="349">
        <f>G42+G43</f>
        <v>846864648</v>
      </c>
      <c r="H41" s="349">
        <f>H42+H43</f>
        <v>3618000</v>
      </c>
      <c r="I41" s="349">
        <f t="shared" si="2"/>
        <v>3618000</v>
      </c>
      <c r="J41" s="349">
        <f t="shared" si="1"/>
        <v>3618000</v>
      </c>
      <c r="K41" s="350">
        <f>J41/G41*100</f>
        <v>0.42722293444937848</v>
      </c>
      <c r="L41" s="346"/>
    </row>
    <row r="42" spans="5:16" ht="18.75" customHeight="1" x14ac:dyDescent="0.2">
      <c r="E42" s="372" t="s">
        <v>195</v>
      </c>
      <c r="F42" s="335" t="s">
        <v>194</v>
      </c>
      <c r="G42" s="334">
        <v>426864648</v>
      </c>
      <c r="H42" s="334">
        <v>1050000</v>
      </c>
      <c r="I42" s="334">
        <f t="shared" si="2"/>
        <v>1050000</v>
      </c>
      <c r="J42" s="332">
        <f t="shared" si="1"/>
        <v>1050000</v>
      </c>
      <c r="K42" s="333">
        <f t="shared" ref="K42:K48" si="3">J42/G42*100</f>
        <v>0.24597961084844863</v>
      </c>
      <c r="L42" s="346"/>
    </row>
    <row r="43" spans="5:16" ht="18.75" customHeight="1" x14ac:dyDescent="0.2">
      <c r="E43" s="372" t="s">
        <v>196</v>
      </c>
      <c r="F43" s="335" t="s">
        <v>197</v>
      </c>
      <c r="G43" s="334">
        <v>420000000</v>
      </c>
      <c r="H43" s="334">
        <f>1488000+1080000</f>
        <v>2568000</v>
      </c>
      <c r="I43" s="334">
        <f t="shared" si="2"/>
        <v>2568000</v>
      </c>
      <c r="J43" s="332">
        <f t="shared" si="1"/>
        <v>2568000</v>
      </c>
      <c r="K43" s="333">
        <f t="shared" si="3"/>
        <v>0.61142857142857143</v>
      </c>
      <c r="L43" s="346"/>
      <c r="M43" s="404"/>
    </row>
    <row r="44" spans="5:16" ht="18.75" customHeight="1" x14ac:dyDescent="0.2">
      <c r="E44" s="373" t="s">
        <v>198</v>
      </c>
      <c r="F44" s="351" t="s">
        <v>162</v>
      </c>
      <c r="G44" s="426">
        <v>20400000000</v>
      </c>
      <c r="H44" s="331">
        <v>1546223884</v>
      </c>
      <c r="I44" s="331">
        <f t="shared" si="2"/>
        <v>1546223884</v>
      </c>
      <c r="J44" s="349">
        <f t="shared" si="1"/>
        <v>1546223884</v>
      </c>
      <c r="K44" s="350">
        <f t="shared" si="3"/>
        <v>7.5795288431372549</v>
      </c>
      <c r="L44" s="346"/>
      <c r="M44" s="404"/>
      <c r="P44" s="403"/>
    </row>
    <row r="45" spans="5:16" ht="18.75" customHeight="1" x14ac:dyDescent="0.2">
      <c r="E45" s="373" t="s">
        <v>199</v>
      </c>
      <c r="F45" s="351" t="s">
        <v>85</v>
      </c>
      <c r="G45" s="331">
        <v>300000000</v>
      </c>
      <c r="H45" s="331">
        <f>H46+H47</f>
        <v>2300000</v>
      </c>
      <c r="I45" s="331">
        <f t="shared" si="2"/>
        <v>2300000</v>
      </c>
      <c r="J45" s="349">
        <f t="shared" si="1"/>
        <v>2300000</v>
      </c>
      <c r="K45" s="350">
        <f t="shared" si="3"/>
        <v>0.76666666666666661</v>
      </c>
      <c r="L45" s="346"/>
      <c r="M45" s="405"/>
      <c r="N45" s="403"/>
    </row>
    <row r="46" spans="5:16" ht="18.75" customHeight="1" x14ac:dyDescent="0.2">
      <c r="E46" s="373"/>
      <c r="F46" s="344" t="s">
        <v>163</v>
      </c>
      <c r="G46" s="331"/>
      <c r="H46" s="334">
        <v>0</v>
      </c>
      <c r="I46" s="334">
        <f t="shared" si="2"/>
        <v>0</v>
      </c>
      <c r="J46" s="332">
        <f t="shared" si="1"/>
        <v>0</v>
      </c>
      <c r="K46" s="350"/>
      <c r="L46" s="346"/>
    </row>
    <row r="47" spans="5:16" ht="18.75" customHeight="1" x14ac:dyDescent="0.2">
      <c r="E47" s="373"/>
      <c r="F47" s="341" t="str">
        <f xml:space="preserve"> "Penerimaan Piutang " &amp;F45</f>
        <v>Penerimaan Piutang Pajak Parkir</v>
      </c>
      <c r="G47" s="331"/>
      <c r="H47" s="334">
        <v>2300000</v>
      </c>
      <c r="I47" s="334">
        <f t="shared" si="2"/>
        <v>2300000</v>
      </c>
      <c r="J47" s="332">
        <f t="shared" si="1"/>
        <v>2300000</v>
      </c>
      <c r="K47" s="350"/>
      <c r="L47" s="346"/>
    </row>
    <row r="48" spans="5:16" ht="18.75" customHeight="1" x14ac:dyDescent="0.2">
      <c r="E48" s="373" t="s">
        <v>202</v>
      </c>
      <c r="F48" s="351" t="s">
        <v>200</v>
      </c>
      <c r="G48" s="331">
        <v>80000000</v>
      </c>
      <c r="H48" s="331">
        <f>H49+H50</f>
        <v>750000</v>
      </c>
      <c r="I48" s="331">
        <f t="shared" si="2"/>
        <v>750000</v>
      </c>
      <c r="J48" s="331">
        <f t="shared" si="1"/>
        <v>750000</v>
      </c>
      <c r="K48" s="350">
        <f t="shared" si="3"/>
        <v>0.9375</v>
      </c>
      <c r="L48" s="346"/>
    </row>
    <row r="49" spans="5:14" ht="18.75" customHeight="1" x14ac:dyDescent="0.2">
      <c r="E49" s="372"/>
      <c r="F49" s="341" t="s">
        <v>201</v>
      </c>
      <c r="G49" s="334"/>
      <c r="H49" s="343">
        <v>750000</v>
      </c>
      <c r="I49" s="343">
        <f t="shared" si="2"/>
        <v>750000</v>
      </c>
      <c r="J49" s="332">
        <f t="shared" si="1"/>
        <v>750000</v>
      </c>
      <c r="K49" s="333"/>
      <c r="L49" s="346"/>
      <c r="M49" s="403"/>
    </row>
    <row r="50" spans="5:14" ht="18.75" customHeight="1" x14ac:dyDescent="0.2">
      <c r="E50" s="372"/>
      <c r="F50" s="341" t="str">
        <f xml:space="preserve"> "Penerimaan Piutang " &amp;F48</f>
        <v>Penerimaan Piutang Pajak Air Tanah</v>
      </c>
      <c r="G50" s="343"/>
      <c r="H50" s="343">
        <v>0</v>
      </c>
      <c r="I50" s="343">
        <f t="shared" si="2"/>
        <v>0</v>
      </c>
      <c r="J50" s="332">
        <f t="shared" si="1"/>
        <v>0</v>
      </c>
      <c r="K50" s="342"/>
      <c r="L50" s="346"/>
    </row>
    <row r="51" spans="5:14" ht="18.75" customHeight="1" x14ac:dyDescent="0.2">
      <c r="E51" s="373" t="s">
        <v>203</v>
      </c>
      <c r="F51" s="351" t="s">
        <v>87</v>
      </c>
      <c r="G51" s="331">
        <v>500000000</v>
      </c>
      <c r="H51" s="331">
        <v>0</v>
      </c>
      <c r="I51" s="331">
        <f t="shared" si="2"/>
        <v>0</v>
      </c>
      <c r="J51" s="349">
        <f t="shared" si="1"/>
        <v>0</v>
      </c>
      <c r="K51" s="350">
        <f>J51/G51*100</f>
        <v>0</v>
      </c>
      <c r="L51" s="346"/>
    </row>
    <row r="52" spans="5:14" ht="18.75" customHeight="1" x14ac:dyDescent="0.2">
      <c r="E52" s="373" t="s">
        <v>204</v>
      </c>
      <c r="F52" s="351" t="s">
        <v>226</v>
      </c>
      <c r="G52" s="331">
        <v>785886750</v>
      </c>
      <c r="H52" s="331">
        <f>H53+H54</f>
        <v>0</v>
      </c>
      <c r="I52" s="331">
        <f t="shared" si="2"/>
        <v>0</v>
      </c>
      <c r="J52" s="349">
        <f t="shared" si="1"/>
        <v>0</v>
      </c>
      <c r="K52" s="350">
        <v>0</v>
      </c>
      <c r="L52" s="346"/>
    </row>
    <row r="53" spans="5:14" ht="18.75" customHeight="1" x14ac:dyDescent="0.2">
      <c r="E53" s="373"/>
      <c r="F53" s="401" t="s">
        <v>228</v>
      </c>
      <c r="G53" s="331"/>
      <c r="H53" s="331"/>
      <c r="I53" s="331">
        <f>H53</f>
        <v>0</v>
      </c>
      <c r="J53" s="349">
        <f>I53</f>
        <v>0</v>
      </c>
      <c r="K53" s="350"/>
      <c r="L53" s="346"/>
    </row>
    <row r="54" spans="5:14" ht="18.75" customHeight="1" x14ac:dyDescent="0.2">
      <c r="E54" s="373"/>
      <c r="F54" s="401" t="s">
        <v>227</v>
      </c>
      <c r="G54" s="331"/>
      <c r="H54" s="334">
        <v>0</v>
      </c>
      <c r="I54" s="334">
        <f>H54</f>
        <v>0</v>
      </c>
      <c r="J54" s="332">
        <f>I54</f>
        <v>0</v>
      </c>
      <c r="K54" s="350"/>
      <c r="L54" s="346"/>
    </row>
    <row r="55" spans="5:14" ht="27" customHeight="1" x14ac:dyDescent="0.2">
      <c r="E55" s="373" t="s">
        <v>206</v>
      </c>
      <c r="F55" s="360" t="s">
        <v>205</v>
      </c>
      <c r="G55" s="361">
        <f>G56+G57</f>
        <v>33451567633</v>
      </c>
      <c r="H55" s="361">
        <f>H56+H57</f>
        <v>164298469</v>
      </c>
      <c r="I55" s="361">
        <f t="shared" si="2"/>
        <v>164298469</v>
      </c>
      <c r="J55" s="361">
        <f t="shared" si="1"/>
        <v>164298469</v>
      </c>
      <c r="K55" s="362">
        <f>J55/G55*100</f>
        <v>0.49115327210530912</v>
      </c>
      <c r="L55" s="346"/>
      <c r="M55" s="327"/>
      <c r="N55" s="403"/>
    </row>
    <row r="56" spans="5:14" ht="27" customHeight="1" x14ac:dyDescent="0.2">
      <c r="E56" s="372"/>
      <c r="F56" s="339" t="s">
        <v>207</v>
      </c>
      <c r="G56" s="343">
        <v>15673511656</v>
      </c>
      <c r="H56" s="358">
        <v>0</v>
      </c>
      <c r="I56" s="358"/>
      <c r="J56" s="359">
        <f t="shared" si="1"/>
        <v>0</v>
      </c>
      <c r="K56" s="402">
        <f t="shared" ref="K56" si="4">J56/G56*100</f>
        <v>0</v>
      </c>
      <c r="L56" s="346"/>
    </row>
    <row r="57" spans="5:14" ht="27" customHeight="1" x14ac:dyDescent="0.2">
      <c r="E57" s="372"/>
      <c r="F57" s="339" t="s">
        <v>208</v>
      </c>
      <c r="G57" s="343">
        <v>17778055977</v>
      </c>
      <c r="H57" s="363">
        <v>164298469</v>
      </c>
      <c r="I57" s="363">
        <f>H57</f>
        <v>164298469</v>
      </c>
      <c r="J57" s="359">
        <f t="shared" si="1"/>
        <v>164298469</v>
      </c>
      <c r="K57" s="342"/>
      <c r="L57" s="347"/>
    </row>
    <row r="58" spans="5:14" ht="26.25" customHeight="1" x14ac:dyDescent="0.2">
      <c r="E58" s="373" t="s">
        <v>209</v>
      </c>
      <c r="F58" s="352" t="s">
        <v>115</v>
      </c>
      <c r="G58" s="331">
        <v>11843815804</v>
      </c>
      <c r="H58" s="331">
        <v>254708400</v>
      </c>
      <c r="I58" s="331">
        <f>H58</f>
        <v>254708400</v>
      </c>
      <c r="J58" s="370">
        <f t="shared" si="1"/>
        <v>254708400</v>
      </c>
      <c r="K58" s="357">
        <f>J58/G58*100</f>
        <v>2.1505602942083715</v>
      </c>
      <c r="L58" s="346"/>
      <c r="M58" s="419"/>
    </row>
    <row r="59" spans="5:14" ht="10.5" customHeight="1" x14ac:dyDescent="0.2">
      <c r="E59" s="372"/>
      <c r="F59" s="336"/>
      <c r="G59" s="334"/>
      <c r="H59" s="334"/>
      <c r="I59" s="334"/>
      <c r="J59" s="334"/>
      <c r="K59" s="333"/>
      <c r="L59" s="346"/>
    </row>
    <row r="60" spans="5:14" ht="18.75" customHeight="1" x14ac:dyDescent="0.2">
      <c r="E60" s="390" t="str">
        <f>E10</f>
        <v>4.1.02</v>
      </c>
      <c r="F60" s="391" t="str">
        <f>F10</f>
        <v>HASIL RETRIBUSI DAERAH</v>
      </c>
      <c r="G60" s="375">
        <f>G61</f>
        <v>538484000</v>
      </c>
      <c r="H60" s="375">
        <v>0</v>
      </c>
      <c r="I60" s="375">
        <f t="shared" ref="I60:I65" si="5">H60</f>
        <v>0</v>
      </c>
      <c r="J60" s="375">
        <f t="shared" ref="J60:J65" si="6">H60</f>
        <v>0</v>
      </c>
      <c r="K60" s="388">
        <f>J60/G60*100</f>
        <v>0</v>
      </c>
      <c r="L60" s="389"/>
    </row>
    <row r="61" spans="5:14" s="313" customFormat="1" ht="18.75" customHeight="1" x14ac:dyDescent="0.2">
      <c r="E61" s="372" t="s">
        <v>210</v>
      </c>
      <c r="F61" s="371" t="s">
        <v>93</v>
      </c>
      <c r="G61" s="334">
        <f>G62+G63</f>
        <v>538484000</v>
      </c>
      <c r="H61" s="343">
        <v>0</v>
      </c>
      <c r="I61" s="343">
        <f t="shared" si="5"/>
        <v>0</v>
      </c>
      <c r="J61" s="343">
        <f t="shared" si="6"/>
        <v>0</v>
      </c>
      <c r="K61" s="342">
        <f>J61/G61*100</f>
        <v>0</v>
      </c>
      <c r="L61" s="348"/>
    </row>
    <row r="62" spans="5:14" ht="18.75" customHeight="1" x14ac:dyDescent="0.2">
      <c r="E62" s="372" t="s">
        <v>211</v>
      </c>
      <c r="F62" s="336" t="s">
        <v>212</v>
      </c>
      <c r="G62" s="343">
        <v>538484000</v>
      </c>
      <c r="H62" s="334">
        <v>0</v>
      </c>
      <c r="I62" s="334">
        <f t="shared" si="5"/>
        <v>0</v>
      </c>
      <c r="J62" s="332">
        <f t="shared" si="6"/>
        <v>0</v>
      </c>
      <c r="K62" s="333">
        <f>J62/G62*100</f>
        <v>0</v>
      </c>
      <c r="L62" s="346"/>
    </row>
    <row r="63" spans="5:14" ht="21" customHeight="1" x14ac:dyDescent="0.2">
      <c r="E63" s="372"/>
      <c r="F63" s="339" t="s">
        <v>213</v>
      </c>
      <c r="G63" s="334"/>
      <c r="H63" s="343">
        <v>0</v>
      </c>
      <c r="I63" s="343">
        <f t="shared" si="5"/>
        <v>0</v>
      </c>
      <c r="J63" s="332">
        <f t="shared" si="6"/>
        <v>0</v>
      </c>
      <c r="K63" s="333"/>
      <c r="L63" s="346"/>
    </row>
    <row r="64" spans="5:14" ht="21" customHeight="1" x14ac:dyDescent="0.2">
      <c r="E64" s="390" t="s">
        <v>214</v>
      </c>
      <c r="F64" s="391" t="str">
        <f>F11</f>
        <v>LAIN-LAIN PAD YANG SAH</v>
      </c>
      <c r="G64" s="375">
        <f>G65</f>
        <v>300000000</v>
      </c>
      <c r="H64" s="375">
        <f>H65</f>
        <v>50931687</v>
      </c>
      <c r="I64" s="375">
        <f>H64</f>
        <v>50931687</v>
      </c>
      <c r="J64" s="375">
        <f>H64</f>
        <v>50931687</v>
      </c>
      <c r="K64" s="388">
        <f>J64/G64*100</f>
        <v>16.977228999999998</v>
      </c>
      <c r="L64" s="389"/>
    </row>
    <row r="65" spans="5:14" ht="24" customHeight="1" x14ac:dyDescent="0.2">
      <c r="E65" s="372" t="s">
        <v>216</v>
      </c>
      <c r="F65" s="371" t="s">
        <v>217</v>
      </c>
      <c r="G65" s="334">
        <v>300000000</v>
      </c>
      <c r="H65" s="334">
        <f>H66+H67</f>
        <v>50931687</v>
      </c>
      <c r="I65" s="334">
        <f t="shared" si="5"/>
        <v>50931687</v>
      </c>
      <c r="J65" s="332">
        <f t="shared" si="6"/>
        <v>50931687</v>
      </c>
      <c r="K65" s="333">
        <f>J65/G65*100</f>
        <v>16.977228999999998</v>
      </c>
      <c r="L65" s="346"/>
      <c r="M65" s="405"/>
    </row>
    <row r="66" spans="5:14" ht="24" customHeight="1" x14ac:dyDescent="0.25">
      <c r="E66" s="372" t="s">
        <v>215</v>
      </c>
      <c r="F66" s="339" t="s">
        <v>218</v>
      </c>
      <c r="G66" s="334"/>
      <c r="H66" s="334">
        <v>37767649</v>
      </c>
      <c r="I66" s="334">
        <f>H66</f>
        <v>37767649</v>
      </c>
      <c r="J66" s="332">
        <f>I66</f>
        <v>37767649</v>
      </c>
      <c r="K66" s="333"/>
      <c r="L66" s="346"/>
      <c r="M66" s="423">
        <v>2700000</v>
      </c>
      <c r="N66" s="424" t="s">
        <v>279</v>
      </c>
    </row>
    <row r="67" spans="5:14" ht="24" customHeight="1" x14ac:dyDescent="0.25">
      <c r="E67" s="372"/>
      <c r="F67" s="339" t="s">
        <v>229</v>
      </c>
      <c r="G67" s="334"/>
      <c r="H67" s="334">
        <f>M69</f>
        <v>13164038</v>
      </c>
      <c r="I67" s="334">
        <f>H67</f>
        <v>13164038</v>
      </c>
      <c r="J67" s="332">
        <f>I67</f>
        <v>13164038</v>
      </c>
      <c r="K67" s="333"/>
      <c r="L67" s="346"/>
      <c r="M67" s="423">
        <v>10464038</v>
      </c>
      <c r="N67" s="424" t="s">
        <v>280</v>
      </c>
    </row>
    <row r="68" spans="5:14" ht="10.5" customHeight="1" thickBot="1" x14ac:dyDescent="0.3">
      <c r="E68" s="345"/>
      <c r="F68" s="335"/>
      <c r="G68" s="334"/>
      <c r="H68" s="334"/>
      <c r="I68" s="334"/>
      <c r="J68" s="334"/>
      <c r="K68" s="333"/>
      <c r="L68" s="346"/>
      <c r="M68" s="424"/>
      <c r="N68" s="424"/>
    </row>
    <row r="69" spans="5:14" ht="10.5" customHeight="1" x14ac:dyDescent="0.25">
      <c r="E69" s="353"/>
      <c r="F69" s="354"/>
      <c r="G69" s="355"/>
      <c r="H69" s="355"/>
      <c r="I69" s="355"/>
      <c r="J69" s="355"/>
      <c r="K69" s="356"/>
      <c r="L69" s="356"/>
      <c r="M69" s="423">
        <f>M66+M67</f>
        <v>13164038</v>
      </c>
      <c r="N69" s="424"/>
    </row>
    <row r="70" spans="5:14" ht="10.5" customHeight="1" x14ac:dyDescent="0.2">
      <c r="E70" s="364"/>
      <c r="F70" s="365"/>
      <c r="G70" s="366"/>
      <c r="H70" s="366"/>
      <c r="I70" s="366"/>
      <c r="J70" s="366"/>
      <c r="K70" s="367"/>
      <c r="L70" s="367"/>
    </row>
    <row r="71" spans="5:14" ht="19.5" customHeight="1" x14ac:dyDescent="0.2">
      <c r="J71" s="883" t="s">
        <v>278</v>
      </c>
      <c r="K71" s="868"/>
      <c r="L71" s="868"/>
    </row>
    <row r="72" spans="5:14" ht="12.75" customHeight="1" x14ac:dyDescent="0.2">
      <c r="E72" s="867" t="s">
        <v>120</v>
      </c>
      <c r="F72" s="867"/>
      <c r="G72" s="868" t="s">
        <v>165</v>
      </c>
      <c r="H72" s="868"/>
      <c r="I72" s="868"/>
      <c r="J72" s="884" t="s">
        <v>119</v>
      </c>
      <c r="K72" s="884"/>
      <c r="L72" s="884"/>
      <c r="M72" s="860"/>
      <c r="N72" s="860"/>
    </row>
    <row r="74" spans="5:14" ht="28.5" customHeight="1" x14ac:dyDescent="0.2"/>
    <row r="75" spans="5:14" x14ac:dyDescent="0.2">
      <c r="E75" s="838" t="str">
        <f>[1]DESEMBER!$E$73:$F$73</f>
        <v>ERNIATI,S.E,M.Si</v>
      </c>
      <c r="F75" s="838"/>
      <c r="G75" s="838" t="s">
        <v>166</v>
      </c>
      <c r="H75" s="838"/>
      <c r="I75" s="838"/>
      <c r="J75" s="838" t="s">
        <v>154</v>
      </c>
      <c r="K75" s="838"/>
      <c r="L75" s="838"/>
      <c r="M75" s="318"/>
      <c r="N75" s="316"/>
    </row>
    <row r="76" spans="5:14" x14ac:dyDescent="0.2">
      <c r="E76" s="833" t="s">
        <v>121</v>
      </c>
      <c r="F76" s="833"/>
      <c r="G76" s="832" t="s">
        <v>167</v>
      </c>
      <c r="H76" s="833"/>
      <c r="I76" s="833"/>
      <c r="J76" s="832" t="s">
        <v>155</v>
      </c>
      <c r="K76" s="833"/>
      <c r="L76" s="833"/>
      <c r="M76" s="863"/>
      <c r="N76" s="863"/>
    </row>
    <row r="77" spans="5:14" x14ac:dyDescent="0.2">
      <c r="F77" s="316"/>
      <c r="G77" s="314"/>
      <c r="H77" s="314"/>
      <c r="I77" s="314"/>
      <c r="J77" s="833"/>
      <c r="K77" s="833"/>
      <c r="L77" s="833"/>
      <c r="M77" s="863"/>
      <c r="N77" s="863"/>
    </row>
    <row r="78" spans="5:14" x14ac:dyDescent="0.2">
      <c r="F78" s="316"/>
      <c r="G78" s="314"/>
      <c r="H78" s="314"/>
      <c r="I78" s="314"/>
      <c r="J78" s="429"/>
      <c r="K78" s="429"/>
      <c r="L78" s="429"/>
      <c r="M78" s="432"/>
      <c r="N78" s="432"/>
    </row>
    <row r="79" spans="5:14" x14ac:dyDescent="0.2">
      <c r="F79" s="429"/>
      <c r="G79" s="833"/>
      <c r="H79" s="833"/>
      <c r="I79" s="833"/>
      <c r="J79" s="833"/>
      <c r="K79" s="833"/>
      <c r="L79" s="314"/>
      <c r="M79" s="833"/>
      <c r="N79" s="833"/>
    </row>
    <row r="80" spans="5:14" x14ac:dyDescent="0.2">
      <c r="F80" s="368" t="s">
        <v>122</v>
      </c>
      <c r="G80" s="369" t="s">
        <v>123</v>
      </c>
      <c r="H80" s="429"/>
      <c r="I80" s="429"/>
      <c r="J80" s="429"/>
      <c r="K80" s="429"/>
      <c r="L80" s="314"/>
      <c r="M80" s="429"/>
      <c r="N80" s="429"/>
    </row>
    <row r="81" spans="5:14" x14ac:dyDescent="0.2">
      <c r="G81" s="429"/>
      <c r="H81" s="429"/>
      <c r="I81" s="429"/>
      <c r="J81" s="429"/>
      <c r="K81" s="429"/>
      <c r="L81" s="314"/>
      <c r="M81" s="429"/>
      <c r="N81" s="429"/>
    </row>
    <row r="82" spans="5:14" x14ac:dyDescent="0.2">
      <c r="F82" s="338" t="s">
        <v>152</v>
      </c>
      <c r="G82" s="432" t="s">
        <v>124</v>
      </c>
      <c r="H82" s="429"/>
      <c r="I82" s="429"/>
      <c r="J82" s="429"/>
      <c r="K82" s="429"/>
      <c r="L82" s="314"/>
      <c r="M82" s="429"/>
      <c r="N82" s="429"/>
    </row>
    <row r="83" spans="5:14" x14ac:dyDescent="0.2">
      <c r="F83" s="338"/>
      <c r="G83" s="316"/>
      <c r="H83" s="429"/>
      <c r="I83" s="429"/>
      <c r="J83" s="429"/>
      <c r="K83" s="429"/>
      <c r="L83" s="314"/>
      <c r="M83" s="429"/>
      <c r="N83" s="429"/>
    </row>
    <row r="84" spans="5:14" x14ac:dyDescent="0.2">
      <c r="F84" s="338" t="s">
        <v>153</v>
      </c>
      <c r="G84" s="432" t="s">
        <v>124</v>
      </c>
      <c r="H84" s="429"/>
      <c r="I84" s="429"/>
      <c r="J84" s="429"/>
      <c r="K84" s="429"/>
      <c r="L84" s="314"/>
      <c r="M84" s="429"/>
      <c r="N84" s="429"/>
    </row>
    <row r="85" spans="5:14" x14ac:dyDescent="0.2">
      <c r="F85" s="314"/>
      <c r="G85" s="432"/>
      <c r="H85" s="429"/>
      <c r="I85" s="429"/>
      <c r="J85" s="429"/>
      <c r="K85" s="429"/>
      <c r="L85" s="314"/>
      <c r="M85" s="429"/>
      <c r="N85" s="429"/>
    </row>
    <row r="86" spans="5:14" x14ac:dyDescent="0.2">
      <c r="H86" s="429"/>
      <c r="I86" s="429"/>
      <c r="J86" s="429"/>
      <c r="K86" s="429"/>
      <c r="L86" s="314"/>
      <c r="M86" s="429"/>
      <c r="N86" s="429"/>
    </row>
    <row r="87" spans="5:14" x14ac:dyDescent="0.2">
      <c r="F87" s="314"/>
      <c r="G87" s="432"/>
    </row>
    <row r="88" spans="5:14" x14ac:dyDescent="0.2">
      <c r="I88" s="328" t="s">
        <v>145</v>
      </c>
    </row>
    <row r="91" spans="5:14" x14ac:dyDescent="0.2">
      <c r="E91" s="864"/>
      <c r="F91" s="864"/>
      <c r="G91" s="864"/>
      <c r="H91" s="864"/>
      <c r="I91" s="864"/>
      <c r="J91" s="864"/>
      <c r="K91" s="864"/>
      <c r="L91" s="864"/>
    </row>
    <row r="92" spans="5:14" x14ac:dyDescent="0.2">
      <c r="E92" s="864"/>
      <c r="F92" s="864"/>
      <c r="G92" s="864"/>
      <c r="H92" s="864"/>
      <c r="I92" s="864"/>
      <c r="J92" s="864"/>
      <c r="K92" s="864"/>
      <c r="L92" s="864"/>
    </row>
    <row r="93" spans="5:14" x14ac:dyDescent="0.2">
      <c r="E93" s="861"/>
      <c r="F93" s="861"/>
      <c r="G93" s="861"/>
      <c r="H93" s="861"/>
      <c r="I93" s="861"/>
      <c r="J93" s="861"/>
      <c r="K93" s="861"/>
      <c r="L93" s="861"/>
    </row>
    <row r="94" spans="5:14" x14ac:dyDescent="0.2">
      <c r="E94" s="425"/>
      <c r="F94" s="425"/>
      <c r="G94" s="425"/>
      <c r="H94" s="425"/>
      <c r="I94" s="425"/>
      <c r="J94" s="425"/>
      <c r="K94" s="425"/>
      <c r="L94" s="425"/>
      <c r="M94" s="425"/>
    </row>
    <row r="95" spans="5:14" x14ac:dyDescent="0.2">
      <c r="E95" s="433"/>
      <c r="F95" s="434"/>
      <c r="G95" s="435"/>
      <c r="H95" s="434"/>
      <c r="I95" s="434"/>
      <c r="J95" s="434"/>
      <c r="K95" s="434"/>
      <c r="L95" s="435"/>
      <c r="M95" s="425"/>
    </row>
    <row r="96" spans="5:14" ht="17.25" customHeight="1" x14ac:dyDescent="0.2">
      <c r="E96" s="436"/>
      <c r="F96" s="437"/>
      <c r="G96" s="438"/>
      <c r="H96" s="438"/>
      <c r="I96" s="438"/>
      <c r="J96" s="438"/>
      <c r="K96" s="439"/>
      <c r="L96" s="439"/>
      <c r="M96" s="425"/>
    </row>
    <row r="97" spans="5:13" ht="17.25" customHeight="1" x14ac:dyDescent="0.2">
      <c r="E97" s="440"/>
      <c r="F97" s="441"/>
      <c r="G97" s="442"/>
      <c r="H97" s="442"/>
      <c r="I97" s="442"/>
      <c r="J97" s="442"/>
      <c r="K97" s="443"/>
      <c r="L97" s="443"/>
      <c r="M97" s="425"/>
    </row>
    <row r="98" spans="5:13" ht="22.5" customHeight="1" x14ac:dyDescent="0.2">
      <c r="E98" s="440"/>
      <c r="F98" s="441"/>
      <c r="G98" s="442"/>
      <c r="H98" s="442"/>
      <c r="I98" s="442"/>
      <c r="J98" s="442"/>
      <c r="K98" s="443"/>
      <c r="L98" s="443"/>
      <c r="M98" s="425"/>
    </row>
    <row r="99" spans="5:13" ht="22.5" customHeight="1" x14ac:dyDescent="0.2">
      <c r="E99" s="440"/>
      <c r="F99" s="441"/>
      <c r="G99" s="442"/>
      <c r="H99" s="442"/>
      <c r="I99" s="442"/>
      <c r="J99" s="442"/>
      <c r="K99" s="443"/>
      <c r="L99" s="443"/>
      <c r="M99" s="425"/>
    </row>
    <row r="100" spans="5:13" ht="14.25" customHeight="1" x14ac:dyDescent="0.2">
      <c r="E100" s="444"/>
      <c r="F100" s="445"/>
      <c r="G100" s="446"/>
      <c r="H100" s="446"/>
      <c r="I100" s="446"/>
      <c r="J100" s="446"/>
      <c r="K100" s="447"/>
      <c r="L100" s="447"/>
      <c r="M100" s="425"/>
    </row>
    <row r="101" spans="5:13" ht="16.5" customHeight="1" x14ac:dyDescent="0.2">
      <c r="E101" s="444"/>
      <c r="F101" s="445"/>
      <c r="G101" s="446"/>
      <c r="H101" s="446"/>
      <c r="I101" s="446"/>
      <c r="J101" s="446"/>
      <c r="K101" s="447"/>
      <c r="L101" s="447"/>
      <c r="M101" s="425"/>
    </row>
    <row r="102" spans="5:13" ht="16.5" customHeight="1" x14ac:dyDescent="0.2">
      <c r="E102" s="444"/>
      <c r="F102" s="448"/>
      <c r="G102" s="449"/>
      <c r="H102" s="449"/>
      <c r="I102" s="449"/>
      <c r="J102" s="449"/>
      <c r="K102" s="450"/>
      <c r="L102" s="450"/>
      <c r="M102" s="425"/>
    </row>
    <row r="103" spans="5:13" ht="23.25" customHeight="1" x14ac:dyDescent="0.2">
      <c r="E103" s="444"/>
      <c r="F103" s="451"/>
      <c r="G103" s="449"/>
      <c r="H103" s="449"/>
      <c r="I103" s="449"/>
      <c r="J103" s="449"/>
      <c r="K103" s="450"/>
      <c r="L103" s="450"/>
      <c r="M103" s="425"/>
    </row>
    <row r="104" spans="5:13" ht="19.5" customHeight="1" x14ac:dyDescent="0.2">
      <c r="E104" s="444"/>
      <c r="F104" s="448"/>
      <c r="G104" s="449"/>
      <c r="H104" s="449"/>
      <c r="I104" s="449"/>
      <c r="J104" s="449"/>
      <c r="K104" s="450"/>
      <c r="L104" s="450"/>
      <c r="M104" s="425"/>
    </row>
    <row r="105" spans="5:13" ht="18.75" customHeight="1" x14ac:dyDescent="0.2">
      <c r="E105" s="444"/>
      <c r="F105" s="448"/>
      <c r="G105" s="449"/>
      <c r="H105" s="449"/>
      <c r="I105" s="449"/>
      <c r="J105" s="449"/>
      <c r="K105" s="450"/>
      <c r="L105" s="450"/>
      <c r="M105" s="425"/>
    </row>
    <row r="106" spans="5:13" ht="19.5" customHeight="1" x14ac:dyDescent="0.2">
      <c r="E106" s="444"/>
      <c r="F106" s="448"/>
      <c r="G106" s="449"/>
      <c r="H106" s="449"/>
      <c r="I106" s="449"/>
      <c r="J106" s="449"/>
      <c r="K106" s="450"/>
      <c r="L106" s="450"/>
      <c r="M106" s="425"/>
    </row>
    <row r="107" spans="5:13" ht="19.5" customHeight="1" x14ac:dyDescent="0.2">
      <c r="E107" s="444"/>
      <c r="F107" s="448"/>
      <c r="G107" s="449"/>
      <c r="H107" s="449"/>
      <c r="I107" s="449"/>
      <c r="J107" s="449"/>
      <c r="K107" s="450"/>
      <c r="L107" s="450"/>
      <c r="M107" s="425"/>
    </row>
    <row r="108" spans="5:13" ht="19.5" customHeight="1" x14ac:dyDescent="0.2">
      <c r="E108" s="444"/>
      <c r="F108" s="452"/>
      <c r="G108" s="449"/>
      <c r="H108" s="449"/>
      <c r="I108" s="449"/>
      <c r="J108" s="449"/>
      <c r="K108" s="450"/>
      <c r="L108" s="450"/>
      <c r="M108" s="425"/>
    </row>
    <row r="109" spans="5:13" ht="19.5" customHeight="1" x14ac:dyDescent="0.2">
      <c r="E109" s="444"/>
      <c r="F109" s="448"/>
      <c r="G109" s="449"/>
      <c r="H109" s="449"/>
      <c r="I109" s="449"/>
      <c r="J109" s="449"/>
      <c r="K109" s="450"/>
      <c r="L109" s="450"/>
      <c r="M109" s="425"/>
    </row>
    <row r="110" spans="5:13" ht="19.5" customHeight="1" x14ac:dyDescent="0.2">
      <c r="E110" s="444"/>
      <c r="F110" s="452"/>
      <c r="G110" s="449"/>
      <c r="H110" s="449"/>
      <c r="I110" s="449"/>
      <c r="J110" s="449"/>
      <c r="K110" s="450"/>
      <c r="L110" s="450"/>
      <c r="M110" s="425"/>
    </row>
    <row r="111" spans="5:13" ht="19.5" customHeight="1" x14ac:dyDescent="0.2">
      <c r="E111" s="444"/>
      <c r="F111" s="448"/>
      <c r="G111" s="449"/>
      <c r="H111" s="449"/>
      <c r="I111" s="449"/>
      <c r="J111" s="449"/>
      <c r="K111" s="450"/>
      <c r="L111" s="450"/>
      <c r="M111" s="425"/>
    </row>
    <row r="112" spans="5:13" ht="19.5" customHeight="1" x14ac:dyDescent="0.2">
      <c r="E112" s="444"/>
      <c r="F112" s="448"/>
      <c r="G112" s="449"/>
      <c r="H112" s="449"/>
      <c r="I112" s="449"/>
      <c r="J112" s="449"/>
      <c r="K112" s="450"/>
      <c r="L112" s="450"/>
      <c r="M112" s="425"/>
    </row>
    <row r="113" spans="5:13" ht="19.5" customHeight="1" x14ac:dyDescent="0.2">
      <c r="E113" s="444"/>
      <c r="F113" s="453"/>
      <c r="G113" s="449"/>
      <c r="H113" s="449"/>
      <c r="I113" s="449"/>
      <c r="J113" s="449"/>
      <c r="K113" s="450"/>
      <c r="L113" s="450"/>
      <c r="M113" s="425"/>
    </row>
    <row r="114" spans="5:13" ht="16.5" customHeight="1" x14ac:dyDescent="0.2">
      <c r="E114" s="444"/>
      <c r="F114" s="453"/>
      <c r="G114" s="449"/>
      <c r="H114" s="449"/>
      <c r="I114" s="449"/>
      <c r="J114" s="449"/>
      <c r="K114" s="450"/>
      <c r="L114" s="450"/>
      <c r="M114" s="425"/>
    </row>
    <row r="115" spans="5:13" ht="15" customHeight="1" x14ac:dyDescent="0.2">
      <c r="E115" s="444"/>
      <c r="F115" s="448"/>
      <c r="G115" s="449"/>
      <c r="H115" s="449"/>
      <c r="I115" s="449"/>
      <c r="J115" s="449"/>
      <c r="K115" s="450"/>
      <c r="L115" s="450"/>
      <c r="M115" s="425"/>
    </row>
    <row r="116" spans="5:13" ht="19.5" customHeight="1" x14ac:dyDescent="0.2">
      <c r="E116" s="444"/>
      <c r="F116" s="448"/>
      <c r="G116" s="449"/>
      <c r="H116" s="449"/>
      <c r="I116" s="449"/>
      <c r="J116" s="449"/>
      <c r="K116" s="450"/>
      <c r="L116" s="450"/>
      <c r="M116" s="425"/>
    </row>
    <row r="117" spans="5:13" ht="19.5" customHeight="1" x14ac:dyDescent="0.2">
      <c r="E117" s="444"/>
      <c r="F117" s="448"/>
      <c r="G117" s="449"/>
      <c r="H117" s="449"/>
      <c r="I117" s="449"/>
      <c r="J117" s="449"/>
      <c r="K117" s="450"/>
      <c r="L117" s="450"/>
      <c r="M117" s="425"/>
    </row>
    <row r="118" spans="5:13" ht="19.5" customHeight="1" x14ac:dyDescent="0.2">
      <c r="E118" s="444"/>
      <c r="F118" s="448"/>
      <c r="G118" s="449"/>
      <c r="H118" s="449"/>
      <c r="I118" s="449"/>
      <c r="J118" s="449"/>
      <c r="K118" s="450"/>
      <c r="L118" s="450"/>
      <c r="M118" s="425"/>
    </row>
    <row r="119" spans="5:13" ht="19.5" customHeight="1" x14ac:dyDescent="0.2">
      <c r="E119" s="444"/>
      <c r="F119" s="448"/>
      <c r="G119" s="449"/>
      <c r="H119" s="449"/>
      <c r="I119" s="449"/>
      <c r="J119" s="449"/>
      <c r="K119" s="450"/>
      <c r="L119" s="450"/>
      <c r="M119" s="425"/>
    </row>
    <row r="120" spans="5:13" ht="26.25" customHeight="1" x14ac:dyDescent="0.2">
      <c r="E120" s="444"/>
      <c r="F120" s="451"/>
      <c r="G120" s="449"/>
      <c r="H120" s="449"/>
      <c r="I120" s="449"/>
      <c r="J120" s="449"/>
      <c r="K120" s="450"/>
      <c r="L120" s="450"/>
      <c r="M120" s="425"/>
    </row>
    <row r="121" spans="5:13" ht="26.25" customHeight="1" x14ac:dyDescent="0.2">
      <c r="E121" s="444"/>
      <c r="F121" s="451"/>
      <c r="G121" s="449"/>
      <c r="H121" s="449"/>
      <c r="I121" s="449"/>
      <c r="J121" s="449"/>
      <c r="K121" s="450"/>
      <c r="L121" s="450"/>
      <c r="M121" s="425"/>
    </row>
    <row r="122" spans="5:13" ht="27" customHeight="1" x14ac:dyDescent="0.2">
      <c r="E122" s="444"/>
      <c r="F122" s="445"/>
      <c r="G122" s="446"/>
      <c r="H122" s="446"/>
      <c r="I122" s="446"/>
      <c r="J122" s="446"/>
      <c r="K122" s="447"/>
      <c r="L122" s="447"/>
      <c r="M122" s="425"/>
    </row>
    <row r="123" spans="5:13" ht="19.5" customHeight="1" x14ac:dyDescent="0.2">
      <c r="E123" s="454"/>
      <c r="F123" s="455"/>
      <c r="G123" s="456"/>
      <c r="H123" s="456"/>
      <c r="I123" s="456"/>
      <c r="J123" s="456"/>
      <c r="K123" s="457"/>
      <c r="L123" s="457"/>
      <c r="M123" s="425"/>
    </row>
    <row r="124" spans="5:13" ht="19.5" customHeight="1" x14ac:dyDescent="0.2">
      <c r="E124" s="444"/>
      <c r="F124" s="453"/>
      <c r="G124" s="449"/>
      <c r="H124" s="449"/>
      <c r="I124" s="449"/>
      <c r="J124" s="449"/>
      <c r="K124" s="450"/>
      <c r="L124" s="450"/>
      <c r="M124" s="425"/>
    </row>
    <row r="125" spans="5:13" ht="19.5" customHeight="1" x14ac:dyDescent="0.2">
      <c r="E125" s="444"/>
      <c r="F125" s="453"/>
      <c r="G125" s="449"/>
      <c r="H125" s="449"/>
      <c r="I125" s="449"/>
      <c r="J125" s="449"/>
      <c r="K125" s="450"/>
      <c r="L125" s="450"/>
      <c r="M125" s="425"/>
    </row>
    <row r="126" spans="5:13" ht="19.5" customHeight="1" x14ac:dyDescent="0.2">
      <c r="E126" s="444"/>
      <c r="F126" s="453"/>
      <c r="G126" s="449"/>
      <c r="H126" s="449"/>
      <c r="I126" s="449"/>
      <c r="J126" s="449"/>
      <c r="K126" s="450"/>
      <c r="L126" s="450"/>
      <c r="M126" s="425"/>
    </row>
    <row r="127" spans="5:13" ht="19.5" customHeight="1" x14ac:dyDescent="0.2">
      <c r="E127" s="444"/>
      <c r="F127" s="453"/>
      <c r="G127" s="449"/>
      <c r="H127" s="449"/>
      <c r="I127" s="449"/>
      <c r="J127" s="449"/>
      <c r="K127" s="450"/>
      <c r="L127" s="450"/>
      <c r="M127" s="425"/>
    </row>
    <row r="128" spans="5:13" ht="19.5" customHeight="1" x14ac:dyDescent="0.2">
      <c r="E128" s="444"/>
      <c r="F128" s="453"/>
      <c r="G128" s="449"/>
      <c r="H128" s="449"/>
      <c r="I128" s="449"/>
      <c r="J128" s="449"/>
      <c r="K128" s="450"/>
      <c r="L128" s="450"/>
      <c r="M128" s="425"/>
    </row>
    <row r="129" spans="5:13" ht="19.5" customHeight="1" x14ac:dyDescent="0.2">
      <c r="E129" s="444"/>
      <c r="F129" s="453"/>
      <c r="G129" s="449"/>
      <c r="H129" s="449"/>
      <c r="I129" s="449"/>
      <c r="J129" s="449"/>
      <c r="K129" s="450"/>
      <c r="L129" s="450"/>
      <c r="M129" s="425"/>
    </row>
    <row r="130" spans="5:13" ht="19.5" customHeight="1" x14ac:dyDescent="0.2">
      <c r="E130" s="454"/>
      <c r="F130" s="455"/>
      <c r="G130" s="456"/>
      <c r="H130" s="456"/>
      <c r="I130" s="456"/>
      <c r="J130" s="456"/>
      <c r="K130" s="457"/>
      <c r="L130" s="457"/>
      <c r="M130" s="425"/>
    </row>
    <row r="131" spans="5:13" ht="19.5" customHeight="1" x14ac:dyDescent="0.2">
      <c r="E131" s="444"/>
      <c r="F131" s="453"/>
      <c r="G131" s="449"/>
      <c r="H131" s="458"/>
      <c r="I131" s="458"/>
      <c r="J131" s="458"/>
      <c r="K131" s="450"/>
      <c r="L131" s="450"/>
      <c r="M131" s="425"/>
    </row>
    <row r="132" spans="5:13" ht="19.5" customHeight="1" x14ac:dyDescent="0.2">
      <c r="E132" s="444"/>
      <c r="F132" s="445"/>
      <c r="G132" s="446"/>
      <c r="H132" s="446"/>
      <c r="I132" s="446"/>
      <c r="J132" s="446"/>
      <c r="K132" s="447"/>
      <c r="L132" s="447"/>
      <c r="M132" s="425"/>
    </row>
    <row r="133" spans="5:13" ht="19.5" customHeight="1" x14ac:dyDescent="0.2">
      <c r="E133" s="444"/>
      <c r="F133" s="452"/>
      <c r="G133" s="449"/>
      <c r="H133" s="459"/>
      <c r="I133" s="459"/>
      <c r="J133" s="459"/>
      <c r="K133" s="450"/>
      <c r="L133" s="450"/>
      <c r="M133" s="425"/>
    </row>
    <row r="134" spans="5:13" ht="19.5" customHeight="1" x14ac:dyDescent="0.2">
      <c r="E134" s="444"/>
      <c r="F134" s="452"/>
      <c r="G134" s="449"/>
      <c r="H134" s="460"/>
      <c r="I134" s="460"/>
      <c r="J134" s="460"/>
      <c r="K134" s="450"/>
      <c r="L134" s="450"/>
      <c r="M134" s="425"/>
    </row>
    <row r="135" spans="5:13" ht="18.75" customHeight="1" x14ac:dyDescent="0.2">
      <c r="E135" s="444"/>
      <c r="F135" s="452"/>
      <c r="G135" s="449"/>
      <c r="H135" s="449"/>
      <c r="I135" s="449"/>
      <c r="J135" s="449"/>
      <c r="K135" s="450"/>
      <c r="L135" s="450"/>
      <c r="M135" s="425"/>
    </row>
    <row r="136" spans="5:13" x14ac:dyDescent="0.2">
      <c r="E136" s="425"/>
      <c r="F136" s="425"/>
      <c r="G136" s="461"/>
      <c r="H136" s="425"/>
      <c r="I136" s="425"/>
      <c r="J136" s="425"/>
      <c r="K136" s="425"/>
      <c r="L136" s="425"/>
      <c r="M136" s="425"/>
    </row>
    <row r="137" spans="5:13" ht="12.75" customHeight="1" x14ac:dyDescent="0.2">
      <c r="E137" s="425"/>
      <c r="F137" s="425"/>
      <c r="G137" s="425"/>
      <c r="H137" s="425"/>
      <c r="I137" s="425"/>
      <c r="J137" s="857"/>
      <c r="K137" s="857"/>
      <c r="L137" s="857"/>
      <c r="M137" s="425"/>
    </row>
    <row r="138" spans="5:13" ht="12.75" customHeight="1" x14ac:dyDescent="0.2">
      <c r="E138" s="425"/>
      <c r="F138" s="462"/>
      <c r="G138" s="857"/>
      <c r="H138" s="857"/>
      <c r="I138" s="857"/>
      <c r="J138" s="858"/>
      <c r="K138" s="858"/>
      <c r="L138" s="858"/>
      <c r="M138" s="425"/>
    </row>
    <row r="139" spans="5:13" x14ac:dyDescent="0.2">
      <c r="E139" s="425"/>
      <c r="F139" s="425"/>
      <c r="G139" s="425"/>
      <c r="H139" s="425"/>
      <c r="I139" s="425"/>
      <c r="J139" s="425"/>
      <c r="K139" s="425"/>
      <c r="L139" s="425"/>
      <c r="M139" s="425"/>
    </row>
    <row r="140" spans="5:13" x14ac:dyDescent="0.2">
      <c r="E140" s="425"/>
      <c r="F140" s="425"/>
      <c r="G140" s="425"/>
      <c r="H140" s="425"/>
      <c r="I140" s="425"/>
      <c r="J140" s="425"/>
      <c r="K140" s="425"/>
      <c r="L140" s="425"/>
      <c r="M140" s="425"/>
    </row>
    <row r="141" spans="5:13" x14ac:dyDescent="0.2">
      <c r="E141" s="425"/>
      <c r="F141" s="425"/>
      <c r="G141" s="425"/>
      <c r="H141" s="425"/>
      <c r="I141" s="425"/>
      <c r="J141" s="425"/>
      <c r="K141" s="425"/>
      <c r="L141" s="425"/>
      <c r="M141" s="425"/>
    </row>
    <row r="142" spans="5:13" x14ac:dyDescent="0.2">
      <c r="E142" s="425"/>
      <c r="F142" s="464"/>
      <c r="G142" s="463"/>
      <c r="H142" s="463"/>
      <c r="I142" s="464"/>
      <c r="J142" s="859"/>
      <c r="K142" s="859"/>
      <c r="L142" s="859"/>
      <c r="M142" s="425"/>
    </row>
    <row r="143" spans="5:13" x14ac:dyDescent="0.2">
      <c r="E143" s="425"/>
      <c r="F143" s="465"/>
      <c r="G143" s="461"/>
      <c r="H143" s="461"/>
      <c r="I143" s="461"/>
      <c r="J143" s="856"/>
      <c r="K143" s="856"/>
      <c r="L143" s="856"/>
      <c r="M143" s="425"/>
    </row>
    <row r="144" spans="5:13" x14ac:dyDescent="0.2">
      <c r="E144" s="425"/>
      <c r="F144" s="464"/>
      <c r="G144" s="461"/>
      <c r="H144" s="461"/>
      <c r="I144" s="461"/>
      <c r="J144" s="856"/>
      <c r="K144" s="856"/>
      <c r="L144" s="856"/>
      <c r="M144" s="425"/>
    </row>
    <row r="145" spans="5:13" x14ac:dyDescent="0.2">
      <c r="E145" s="425"/>
      <c r="F145" s="465"/>
      <c r="G145" s="856"/>
      <c r="H145" s="856"/>
      <c r="I145" s="856"/>
      <c r="J145" s="856"/>
      <c r="K145" s="856"/>
      <c r="L145" s="461"/>
      <c r="M145" s="425"/>
    </row>
    <row r="146" spans="5:13" x14ac:dyDescent="0.2">
      <c r="E146" s="425"/>
      <c r="F146" s="425"/>
      <c r="G146" s="856"/>
      <c r="H146" s="856"/>
      <c r="I146" s="856"/>
      <c r="J146" s="856"/>
      <c r="K146" s="856"/>
      <c r="L146" s="461"/>
      <c r="M146" s="425"/>
    </row>
    <row r="147" spans="5:13" x14ac:dyDescent="0.2">
      <c r="E147" s="425"/>
      <c r="F147" s="466"/>
      <c r="G147" s="464"/>
      <c r="H147" s="465"/>
      <c r="I147" s="465"/>
      <c r="J147" s="465"/>
      <c r="K147" s="465"/>
      <c r="L147" s="461"/>
      <c r="M147" s="425"/>
    </row>
    <row r="148" spans="5:13" x14ac:dyDescent="0.2">
      <c r="E148" s="425"/>
      <c r="F148" s="425"/>
      <c r="G148" s="465"/>
      <c r="H148" s="465"/>
      <c r="I148" s="465"/>
      <c r="J148" s="465"/>
      <c r="K148" s="465"/>
      <c r="L148" s="461"/>
      <c r="M148" s="425"/>
    </row>
    <row r="149" spans="5:13" x14ac:dyDescent="0.2">
      <c r="E149" s="425"/>
      <c r="F149" s="461"/>
      <c r="G149" s="467"/>
      <c r="H149" s="465"/>
      <c r="I149" s="465"/>
      <c r="J149" s="465"/>
      <c r="K149" s="465"/>
      <c r="L149" s="461"/>
      <c r="M149" s="425"/>
    </row>
    <row r="150" spans="5:13" x14ac:dyDescent="0.2">
      <c r="E150" s="425"/>
      <c r="F150" s="425"/>
      <c r="G150" s="464"/>
      <c r="H150" s="465"/>
      <c r="I150" s="465"/>
      <c r="J150" s="465"/>
      <c r="K150" s="465"/>
      <c r="L150" s="461"/>
      <c r="M150" s="425"/>
    </row>
    <row r="151" spans="5:13" x14ac:dyDescent="0.2">
      <c r="E151" s="425"/>
      <c r="F151" s="461"/>
      <c r="G151" s="467"/>
      <c r="H151" s="465"/>
      <c r="I151" s="465"/>
      <c r="J151" s="465"/>
      <c r="K151" s="465"/>
      <c r="L151" s="461"/>
      <c r="M151" s="425"/>
    </row>
    <row r="152" spans="5:13" x14ac:dyDescent="0.2">
      <c r="E152" s="425"/>
      <c r="F152" s="461"/>
      <c r="G152" s="467"/>
      <c r="H152" s="465"/>
      <c r="I152" s="465"/>
      <c r="J152" s="465"/>
      <c r="K152" s="465"/>
      <c r="L152" s="461"/>
      <c r="M152" s="425"/>
    </row>
    <row r="153" spans="5:13" x14ac:dyDescent="0.2">
      <c r="E153" s="425"/>
      <c r="F153" s="425"/>
      <c r="G153" s="425"/>
      <c r="H153" s="465"/>
      <c r="I153" s="465"/>
      <c r="J153" s="465"/>
      <c r="K153" s="465"/>
      <c r="L153" s="461"/>
      <c r="M153" s="425"/>
    </row>
    <row r="154" spans="5:13" x14ac:dyDescent="0.2">
      <c r="E154" s="425"/>
      <c r="F154" s="461"/>
      <c r="G154" s="467"/>
      <c r="H154" s="425"/>
      <c r="I154" s="425"/>
      <c r="J154" s="425"/>
      <c r="K154" s="425"/>
      <c r="L154" s="425"/>
      <c r="M154" s="425"/>
    </row>
    <row r="155" spans="5:13" x14ac:dyDescent="0.2">
      <c r="E155" s="425"/>
      <c r="F155" s="425"/>
      <c r="G155" s="425"/>
      <c r="H155" s="425"/>
      <c r="I155" s="425"/>
      <c r="J155" s="425"/>
      <c r="K155" s="425"/>
      <c r="L155" s="425"/>
      <c r="M155" s="425"/>
    </row>
    <row r="156" spans="5:13" x14ac:dyDescent="0.2">
      <c r="E156" s="425"/>
      <c r="F156" s="425"/>
      <c r="G156" s="425"/>
      <c r="H156" s="425"/>
      <c r="I156" s="425"/>
      <c r="J156" s="425"/>
      <c r="K156" s="425"/>
      <c r="L156" s="425"/>
      <c r="M156" s="425"/>
    </row>
    <row r="157" spans="5:13" x14ac:dyDescent="0.2">
      <c r="E157" s="425"/>
      <c r="F157" s="425"/>
      <c r="G157" s="425"/>
      <c r="H157" s="425"/>
      <c r="I157" s="425"/>
      <c r="J157" s="425"/>
      <c r="K157" s="425"/>
      <c r="L157" s="425"/>
      <c r="M157" s="425"/>
    </row>
    <row r="158" spans="5:13" x14ac:dyDescent="0.2">
      <c r="E158" s="425"/>
      <c r="F158" s="425"/>
      <c r="G158" s="425"/>
      <c r="H158" s="425"/>
      <c r="I158" s="425"/>
      <c r="J158" s="425"/>
      <c r="K158" s="425"/>
      <c r="L158" s="425"/>
      <c r="M158" s="425"/>
    </row>
    <row r="159" spans="5:13" x14ac:dyDescent="0.2">
      <c r="E159" s="425"/>
      <c r="F159" s="425"/>
      <c r="G159" s="425"/>
      <c r="H159" s="425"/>
      <c r="I159" s="425"/>
      <c r="J159" s="425"/>
      <c r="K159" s="425"/>
      <c r="L159" s="425"/>
      <c r="M159" s="425"/>
    </row>
    <row r="160" spans="5:13" x14ac:dyDescent="0.2">
      <c r="E160" s="425"/>
      <c r="F160" s="425"/>
      <c r="G160" s="425"/>
      <c r="H160" s="425"/>
      <c r="I160" s="425"/>
      <c r="J160" s="425"/>
      <c r="K160" s="425"/>
      <c r="L160" s="425"/>
      <c r="M160" s="425"/>
    </row>
    <row r="161" spans="5:13" x14ac:dyDescent="0.2">
      <c r="E161" s="425"/>
      <c r="F161" s="425"/>
      <c r="G161" s="425"/>
      <c r="H161" s="425"/>
      <c r="I161" s="425"/>
      <c r="J161" s="425"/>
      <c r="K161" s="425"/>
      <c r="L161" s="425"/>
      <c r="M161" s="425"/>
    </row>
    <row r="162" spans="5:13" x14ac:dyDescent="0.2">
      <c r="E162" s="425"/>
      <c r="F162" s="425"/>
      <c r="G162" s="425"/>
      <c r="H162" s="425"/>
      <c r="I162" s="425"/>
      <c r="J162" s="425"/>
      <c r="K162" s="425"/>
      <c r="L162" s="425"/>
      <c r="M162" s="425"/>
    </row>
    <row r="163" spans="5:13" ht="21" customHeight="1" x14ac:dyDescent="0.2">
      <c r="E163" s="425"/>
      <c r="F163" s="425"/>
      <c r="G163" s="425"/>
      <c r="H163" s="425"/>
      <c r="I163" s="425"/>
      <c r="J163" s="425"/>
      <c r="K163" s="425"/>
      <c r="L163" s="425"/>
      <c r="M163" s="425"/>
    </row>
    <row r="164" spans="5:13" ht="21" customHeight="1" x14ac:dyDescent="0.2">
      <c r="E164" s="425"/>
      <c r="F164" s="425"/>
      <c r="G164" s="425"/>
      <c r="H164" s="425"/>
      <c r="I164" s="425"/>
      <c r="J164" s="425"/>
      <c r="K164" s="425"/>
      <c r="L164" s="425"/>
      <c r="M164" s="425"/>
    </row>
    <row r="165" spans="5:13" ht="21" customHeight="1" x14ac:dyDescent="0.2">
      <c r="E165" s="425"/>
      <c r="F165" s="425"/>
      <c r="G165" s="425"/>
      <c r="H165" s="425"/>
      <c r="I165" s="425"/>
      <c r="J165" s="425"/>
      <c r="K165" s="425"/>
      <c r="L165" s="425"/>
      <c r="M165" s="425"/>
    </row>
    <row r="166" spans="5:13" ht="21" customHeight="1" x14ac:dyDescent="0.2">
      <c r="E166" s="425"/>
      <c r="F166" s="425"/>
      <c r="G166" s="425"/>
      <c r="H166" s="425"/>
      <c r="I166" s="425"/>
      <c r="J166" s="425"/>
      <c r="K166" s="425"/>
      <c r="L166" s="425"/>
      <c r="M166" s="425"/>
    </row>
    <row r="167" spans="5:13" x14ac:dyDescent="0.2">
      <c r="E167" s="425"/>
      <c r="F167" s="425"/>
      <c r="G167" s="425"/>
      <c r="H167" s="425"/>
      <c r="I167" s="425"/>
      <c r="J167" s="425"/>
      <c r="K167" s="425"/>
      <c r="L167" s="425"/>
      <c r="M167" s="425"/>
    </row>
    <row r="168" spans="5:13" ht="20.25" customHeight="1" x14ac:dyDescent="0.2">
      <c r="E168" s="425"/>
      <c r="F168" s="425"/>
      <c r="G168" s="425"/>
      <c r="H168" s="425"/>
      <c r="I168" s="425"/>
      <c r="J168" s="425"/>
      <c r="K168" s="425"/>
      <c r="L168" s="425"/>
      <c r="M168" s="425"/>
    </row>
    <row r="169" spans="5:13" ht="20.25" customHeight="1" x14ac:dyDescent="0.2">
      <c r="E169" s="425"/>
      <c r="F169" s="425"/>
      <c r="G169" s="425"/>
      <c r="H169" s="425"/>
      <c r="I169" s="425"/>
      <c r="J169" s="425"/>
      <c r="K169" s="425"/>
      <c r="L169" s="425"/>
      <c r="M169" s="425"/>
    </row>
    <row r="170" spans="5:13" ht="24" customHeight="1" x14ac:dyDescent="0.2">
      <c r="E170" s="425"/>
      <c r="F170" s="425"/>
      <c r="G170" s="425"/>
      <c r="H170" s="425"/>
      <c r="I170" s="425"/>
      <c r="J170" s="425"/>
      <c r="K170" s="425"/>
      <c r="L170" s="425"/>
      <c r="M170" s="425"/>
    </row>
    <row r="171" spans="5:13" ht="20.25" customHeight="1" x14ac:dyDescent="0.2">
      <c r="E171" s="425"/>
      <c r="F171" s="425"/>
      <c r="G171" s="425"/>
      <c r="H171" s="425"/>
      <c r="I171" s="425"/>
      <c r="J171" s="425"/>
      <c r="K171" s="425"/>
      <c r="L171" s="425"/>
      <c r="M171" s="425"/>
    </row>
    <row r="172" spans="5:13" ht="20.25" customHeight="1" x14ac:dyDescent="0.2">
      <c r="E172" s="425"/>
      <c r="F172" s="425"/>
      <c r="G172" s="425"/>
      <c r="H172" s="425"/>
      <c r="I172" s="425"/>
      <c r="J172" s="425"/>
      <c r="K172" s="425"/>
      <c r="L172" s="425"/>
      <c r="M172" s="425"/>
    </row>
    <row r="173" spans="5:13" ht="20.25" customHeight="1" x14ac:dyDescent="0.2">
      <c r="E173" s="425"/>
      <c r="F173" s="425"/>
      <c r="G173" s="425"/>
      <c r="H173" s="425"/>
      <c r="I173" s="425"/>
      <c r="J173" s="425"/>
      <c r="K173" s="425"/>
      <c r="L173" s="425"/>
      <c r="M173" s="425"/>
    </row>
    <row r="174" spans="5:13" ht="20.25" customHeight="1" x14ac:dyDescent="0.2">
      <c r="E174" s="425"/>
      <c r="F174" s="425"/>
      <c r="G174" s="425"/>
      <c r="H174" s="425"/>
      <c r="I174" s="425"/>
      <c r="J174" s="425"/>
      <c r="K174" s="425"/>
      <c r="L174" s="425"/>
      <c r="M174" s="425"/>
    </row>
    <row r="175" spans="5:13" ht="20.25" customHeight="1" x14ac:dyDescent="0.2">
      <c r="E175" s="425"/>
      <c r="F175" s="425"/>
      <c r="G175" s="425"/>
      <c r="H175" s="425"/>
      <c r="I175" s="425"/>
      <c r="J175" s="425"/>
      <c r="K175" s="425"/>
      <c r="L175" s="425"/>
      <c r="M175" s="425"/>
    </row>
    <row r="176" spans="5:13" ht="20.25" customHeight="1" x14ac:dyDescent="0.2">
      <c r="E176" s="425"/>
      <c r="F176" s="425"/>
      <c r="G176" s="425"/>
      <c r="H176" s="425"/>
      <c r="I176" s="425"/>
      <c r="J176" s="425"/>
      <c r="K176" s="425"/>
      <c r="L176" s="425"/>
      <c r="M176" s="425"/>
    </row>
    <row r="177" spans="5:13" ht="20.25" customHeight="1" x14ac:dyDescent="0.2">
      <c r="E177" s="425"/>
      <c r="F177" s="425"/>
      <c r="G177" s="425"/>
      <c r="H177" s="425"/>
      <c r="I177" s="425"/>
      <c r="J177" s="425"/>
      <c r="K177" s="425"/>
      <c r="L177" s="425"/>
      <c r="M177" s="425"/>
    </row>
    <row r="178" spans="5:13" ht="20.25" customHeight="1" x14ac:dyDescent="0.2">
      <c r="E178" s="425"/>
      <c r="F178" s="425"/>
      <c r="G178" s="425"/>
      <c r="H178" s="425"/>
      <c r="I178" s="425"/>
      <c r="J178" s="425"/>
      <c r="K178" s="425"/>
      <c r="L178" s="425"/>
      <c r="M178" s="425"/>
    </row>
    <row r="179" spans="5:13" ht="20.25" customHeight="1" x14ac:dyDescent="0.2">
      <c r="E179" s="425"/>
      <c r="F179" s="425"/>
      <c r="G179" s="425"/>
      <c r="H179" s="425"/>
      <c r="I179" s="425"/>
      <c r="J179" s="425"/>
      <c r="K179" s="425"/>
      <c r="L179" s="425"/>
      <c r="M179" s="425"/>
    </row>
    <row r="180" spans="5:13" ht="20.25" customHeight="1" x14ac:dyDescent="0.2">
      <c r="E180" s="425"/>
      <c r="F180" s="425"/>
      <c r="G180" s="425"/>
      <c r="H180" s="425"/>
      <c r="I180" s="425"/>
      <c r="J180" s="425"/>
      <c r="K180" s="425"/>
      <c r="L180" s="425"/>
      <c r="M180" s="425"/>
    </row>
    <row r="181" spans="5:13" ht="20.25" customHeight="1" x14ac:dyDescent="0.2">
      <c r="E181" s="425"/>
      <c r="F181" s="425"/>
      <c r="G181" s="425"/>
      <c r="H181" s="425"/>
      <c r="I181" s="425"/>
      <c r="J181" s="425"/>
      <c r="K181" s="425"/>
      <c r="L181" s="425"/>
      <c r="M181" s="425"/>
    </row>
    <row r="182" spans="5:13" ht="20.25" customHeight="1" x14ac:dyDescent="0.2">
      <c r="E182" s="425"/>
      <c r="F182" s="425"/>
      <c r="G182" s="425"/>
      <c r="H182" s="425"/>
      <c r="I182" s="425"/>
      <c r="J182" s="425"/>
      <c r="K182" s="425"/>
      <c r="L182" s="425"/>
      <c r="M182" s="425"/>
    </row>
    <row r="183" spans="5:13" ht="20.25" customHeight="1" x14ac:dyDescent="0.2">
      <c r="E183" s="425"/>
      <c r="F183" s="425"/>
      <c r="G183" s="425"/>
      <c r="H183" s="425"/>
      <c r="I183" s="425"/>
      <c r="J183" s="425"/>
      <c r="K183" s="425"/>
      <c r="L183" s="425"/>
      <c r="M183" s="425"/>
    </row>
    <row r="184" spans="5:13" ht="20.25" customHeight="1" x14ac:dyDescent="0.2">
      <c r="E184" s="425"/>
      <c r="F184" s="425"/>
      <c r="G184" s="425"/>
      <c r="H184" s="425"/>
      <c r="I184" s="425"/>
      <c r="J184" s="425"/>
      <c r="K184" s="425"/>
      <c r="L184" s="425"/>
      <c r="M184" s="425"/>
    </row>
    <row r="185" spans="5:13" ht="20.25" customHeight="1" x14ac:dyDescent="0.2">
      <c r="E185" s="425"/>
      <c r="F185" s="425"/>
      <c r="G185" s="425"/>
      <c r="H185" s="425"/>
      <c r="I185" s="425"/>
      <c r="J185" s="425"/>
      <c r="K185" s="425"/>
      <c r="L185" s="425"/>
      <c r="M185" s="425"/>
    </row>
    <row r="186" spans="5:13" ht="32.25" customHeight="1" x14ac:dyDescent="0.2">
      <c r="E186" s="425"/>
      <c r="F186" s="425"/>
      <c r="G186" s="425"/>
      <c r="H186" s="425"/>
      <c r="I186" s="425"/>
      <c r="J186" s="425"/>
      <c r="K186" s="425"/>
      <c r="L186" s="425"/>
      <c r="M186" s="425"/>
    </row>
    <row r="187" spans="5:13" ht="28.5" customHeight="1" x14ac:dyDescent="0.2">
      <c r="E187" s="425"/>
      <c r="F187" s="425"/>
      <c r="G187" s="425"/>
      <c r="H187" s="425"/>
      <c r="I187" s="425"/>
      <c r="J187" s="425"/>
      <c r="K187" s="425"/>
      <c r="L187" s="425"/>
      <c r="M187" s="425"/>
    </row>
    <row r="188" spans="5:13" ht="20.25" customHeight="1" x14ac:dyDescent="0.2">
      <c r="E188" s="425"/>
      <c r="F188" s="425"/>
      <c r="G188" s="425"/>
      <c r="H188" s="425"/>
      <c r="I188" s="425"/>
      <c r="J188" s="425"/>
      <c r="K188" s="425"/>
      <c r="L188" s="425"/>
      <c r="M188" s="425"/>
    </row>
    <row r="189" spans="5:13" ht="20.25" customHeight="1" x14ac:dyDescent="0.2">
      <c r="E189" s="425"/>
      <c r="F189" s="425"/>
      <c r="G189" s="425"/>
      <c r="H189" s="425"/>
      <c r="I189" s="425"/>
      <c r="J189" s="425"/>
      <c r="K189" s="425"/>
      <c r="L189" s="425"/>
      <c r="M189" s="425"/>
    </row>
    <row r="190" spans="5:13" ht="20.25" customHeight="1" x14ac:dyDescent="0.2">
      <c r="E190" s="425"/>
      <c r="F190" s="425"/>
      <c r="G190" s="425"/>
      <c r="H190" s="425"/>
      <c r="I190" s="425"/>
      <c r="J190" s="425"/>
      <c r="K190" s="425"/>
      <c r="L190" s="425"/>
      <c r="M190" s="425"/>
    </row>
    <row r="191" spans="5:13" ht="20.25" customHeight="1" x14ac:dyDescent="0.2">
      <c r="E191" s="425"/>
      <c r="F191" s="425"/>
      <c r="G191" s="425"/>
      <c r="H191" s="425"/>
      <c r="I191" s="425"/>
      <c r="J191" s="425"/>
      <c r="K191" s="425"/>
      <c r="L191" s="425"/>
      <c r="M191" s="425"/>
    </row>
    <row r="192" spans="5:13" ht="20.25" customHeight="1" x14ac:dyDescent="0.2">
      <c r="E192" s="425"/>
      <c r="F192" s="425"/>
      <c r="G192" s="425"/>
      <c r="H192" s="425"/>
      <c r="I192" s="425"/>
      <c r="J192" s="425"/>
      <c r="K192" s="425"/>
      <c r="L192" s="425"/>
      <c r="M192" s="425"/>
    </row>
    <row r="193" spans="5:13" ht="20.25" customHeight="1" x14ac:dyDescent="0.2">
      <c r="E193" s="425"/>
      <c r="F193" s="425"/>
      <c r="G193" s="425"/>
      <c r="H193" s="425"/>
      <c r="I193" s="425"/>
      <c r="J193" s="425"/>
      <c r="K193" s="425"/>
      <c r="L193" s="425"/>
      <c r="M193" s="425"/>
    </row>
    <row r="194" spans="5:13" ht="20.25" customHeight="1" x14ac:dyDescent="0.2">
      <c r="E194" s="425"/>
      <c r="F194" s="425"/>
      <c r="G194" s="425"/>
      <c r="H194" s="425"/>
      <c r="I194" s="425"/>
      <c r="J194" s="425"/>
      <c r="K194" s="425"/>
      <c r="L194" s="425"/>
      <c r="M194" s="425"/>
    </row>
    <row r="195" spans="5:13" ht="20.25" customHeight="1" x14ac:dyDescent="0.2">
      <c r="E195" s="425"/>
      <c r="F195" s="425"/>
      <c r="G195" s="425"/>
      <c r="H195" s="425"/>
      <c r="I195" s="425"/>
      <c r="J195" s="425"/>
      <c r="K195" s="425"/>
      <c r="L195" s="425"/>
      <c r="M195" s="425"/>
    </row>
    <row r="196" spans="5:13" ht="20.25" customHeight="1" x14ac:dyDescent="0.2">
      <c r="E196" s="425"/>
      <c r="F196" s="425"/>
      <c r="G196" s="425"/>
      <c r="H196" s="425"/>
      <c r="I196" s="425"/>
      <c r="J196" s="425"/>
      <c r="K196" s="425"/>
      <c r="L196" s="425"/>
      <c r="M196" s="425"/>
    </row>
    <row r="197" spans="5:13" ht="20.25" customHeight="1" x14ac:dyDescent="0.2">
      <c r="E197" s="425"/>
      <c r="F197" s="425"/>
      <c r="G197" s="425"/>
      <c r="H197" s="425"/>
      <c r="I197" s="425"/>
      <c r="J197" s="425"/>
      <c r="K197" s="425"/>
      <c r="L197" s="425"/>
      <c r="M197" s="425"/>
    </row>
    <row r="198" spans="5:13" ht="20.25" customHeight="1" x14ac:dyDescent="0.2">
      <c r="E198" s="425"/>
      <c r="F198" s="425"/>
      <c r="G198" s="425"/>
      <c r="H198" s="425"/>
      <c r="I198" s="425"/>
      <c r="J198" s="425"/>
      <c r="K198" s="425"/>
      <c r="L198" s="425"/>
      <c r="M198" s="425"/>
    </row>
    <row r="199" spans="5:13" ht="20.25" customHeight="1" x14ac:dyDescent="0.2">
      <c r="E199" s="425"/>
      <c r="F199" s="425"/>
      <c r="G199" s="425"/>
      <c r="H199" s="425"/>
      <c r="I199" s="425"/>
      <c r="J199" s="425"/>
      <c r="K199" s="425"/>
      <c r="L199" s="425"/>
      <c r="M199" s="425"/>
    </row>
    <row r="200" spans="5:13" x14ac:dyDescent="0.2">
      <c r="E200" s="425"/>
      <c r="F200" s="425"/>
      <c r="G200" s="425"/>
      <c r="H200" s="425"/>
      <c r="I200" s="425"/>
      <c r="J200" s="425"/>
      <c r="K200" s="425"/>
      <c r="L200" s="425"/>
      <c r="M200" s="425"/>
    </row>
    <row r="201" spans="5:13" ht="12.75" customHeight="1" x14ac:dyDescent="0.2">
      <c r="E201" s="425"/>
      <c r="F201" s="425"/>
      <c r="G201" s="425"/>
      <c r="H201" s="425"/>
      <c r="I201" s="425"/>
      <c r="J201" s="425"/>
      <c r="K201" s="425"/>
      <c r="L201" s="425"/>
      <c r="M201" s="425"/>
    </row>
    <row r="202" spans="5:13" x14ac:dyDescent="0.2">
      <c r="E202" s="425"/>
      <c r="F202" s="425"/>
      <c r="G202" s="425"/>
      <c r="H202" s="425"/>
      <c r="I202" s="425"/>
      <c r="J202" s="425"/>
      <c r="K202" s="425"/>
      <c r="L202" s="425"/>
      <c r="M202" s="425"/>
    </row>
    <row r="203" spans="5:13" x14ac:dyDescent="0.2">
      <c r="E203" s="425"/>
      <c r="F203" s="425"/>
      <c r="G203" s="425"/>
      <c r="H203" s="425"/>
      <c r="I203" s="425"/>
      <c r="J203" s="425"/>
      <c r="K203" s="425"/>
      <c r="L203" s="425"/>
      <c r="M203" s="425"/>
    </row>
    <row r="204" spans="5:13" ht="12.75" customHeight="1" x14ac:dyDescent="0.2">
      <c r="E204" s="425"/>
      <c r="F204" s="425"/>
      <c r="G204" s="425"/>
      <c r="H204" s="425"/>
      <c r="I204" s="425"/>
      <c r="J204" s="425"/>
      <c r="K204" s="425"/>
      <c r="L204" s="425"/>
      <c r="M204" s="425"/>
    </row>
    <row r="205" spans="5:13" x14ac:dyDescent="0.2">
      <c r="E205" s="425"/>
      <c r="F205" s="425"/>
      <c r="G205" s="425"/>
      <c r="H205" s="425"/>
      <c r="I205" s="425"/>
      <c r="J205" s="425"/>
      <c r="K205" s="425"/>
      <c r="L205" s="425"/>
      <c r="M205" s="425"/>
    </row>
    <row r="206" spans="5:13" x14ac:dyDescent="0.2">
      <c r="E206" s="425"/>
      <c r="F206" s="425"/>
      <c r="G206" s="425"/>
      <c r="H206" s="425"/>
      <c r="I206" s="425"/>
      <c r="J206" s="425"/>
      <c r="K206" s="425"/>
      <c r="L206" s="425"/>
      <c r="M206" s="425"/>
    </row>
    <row r="207" spans="5:13" x14ac:dyDescent="0.2">
      <c r="E207" s="425"/>
      <c r="F207" s="425"/>
      <c r="G207" s="425"/>
      <c r="H207" s="425"/>
      <c r="I207" s="425"/>
      <c r="J207" s="425"/>
      <c r="K207" s="425"/>
      <c r="L207" s="425"/>
      <c r="M207" s="425"/>
    </row>
    <row r="208" spans="5:13" x14ac:dyDescent="0.2">
      <c r="E208" s="425"/>
      <c r="F208" s="425"/>
      <c r="G208" s="425"/>
      <c r="H208" s="425"/>
      <c r="I208" s="425"/>
      <c r="J208" s="425"/>
      <c r="K208" s="425"/>
      <c r="L208" s="425"/>
      <c r="M208" s="425"/>
    </row>
    <row r="209" spans="5:13" x14ac:dyDescent="0.2">
      <c r="E209" s="425"/>
      <c r="F209" s="425"/>
      <c r="G209" s="425"/>
      <c r="H209" s="425"/>
      <c r="I209" s="425"/>
      <c r="J209" s="425"/>
      <c r="K209" s="425"/>
      <c r="L209" s="425"/>
      <c r="M209" s="425"/>
    </row>
    <row r="210" spans="5:13" x14ac:dyDescent="0.2">
      <c r="E210" s="425"/>
      <c r="F210" s="425"/>
      <c r="G210" s="425"/>
      <c r="H210" s="425"/>
      <c r="I210" s="425"/>
      <c r="J210" s="425"/>
      <c r="K210" s="425"/>
      <c r="L210" s="425"/>
      <c r="M210" s="425"/>
    </row>
    <row r="211" spans="5:13" x14ac:dyDescent="0.2">
      <c r="E211" s="425"/>
      <c r="F211" s="425"/>
      <c r="G211" s="425"/>
      <c r="H211" s="425"/>
      <c r="I211" s="425"/>
      <c r="J211" s="425"/>
      <c r="K211" s="425"/>
      <c r="L211" s="425"/>
      <c r="M211" s="425"/>
    </row>
    <row r="212" spans="5:13" x14ac:dyDescent="0.2">
      <c r="E212" s="425"/>
      <c r="F212" s="425"/>
      <c r="G212" s="425"/>
      <c r="H212" s="425"/>
      <c r="I212" s="425"/>
      <c r="J212" s="425"/>
      <c r="K212" s="425"/>
      <c r="L212" s="425"/>
      <c r="M212" s="425"/>
    </row>
    <row r="213" spans="5:13" x14ac:dyDescent="0.2">
      <c r="E213" s="425"/>
      <c r="F213" s="425"/>
      <c r="G213" s="425"/>
      <c r="H213" s="425"/>
      <c r="I213" s="425"/>
      <c r="J213" s="425"/>
      <c r="K213" s="425"/>
      <c r="L213" s="425"/>
      <c r="M213" s="425"/>
    </row>
    <row r="214" spans="5:13" x14ac:dyDescent="0.2">
      <c r="E214" s="425"/>
      <c r="F214" s="425"/>
      <c r="G214" s="425"/>
      <c r="H214" s="425"/>
      <c r="I214" s="425"/>
      <c r="J214" s="425"/>
      <c r="K214" s="425"/>
      <c r="L214" s="425"/>
      <c r="M214" s="425"/>
    </row>
    <row r="215" spans="5:13" x14ac:dyDescent="0.2">
      <c r="E215" s="425"/>
      <c r="F215" s="425"/>
      <c r="G215" s="425"/>
      <c r="H215" s="425"/>
      <c r="I215" s="425"/>
      <c r="J215" s="425"/>
      <c r="K215" s="425"/>
      <c r="L215" s="425"/>
      <c r="M215" s="425"/>
    </row>
    <row r="216" spans="5:13" x14ac:dyDescent="0.2">
      <c r="E216" s="425"/>
      <c r="F216" s="425"/>
      <c r="G216" s="425"/>
      <c r="H216" s="425"/>
      <c r="I216" s="425"/>
      <c r="J216" s="425"/>
      <c r="K216" s="425"/>
      <c r="L216" s="425"/>
      <c r="M216" s="425"/>
    </row>
    <row r="217" spans="5:13" x14ac:dyDescent="0.2">
      <c r="E217" s="425"/>
      <c r="F217" s="425"/>
      <c r="G217" s="425"/>
      <c r="H217" s="425"/>
      <c r="I217" s="425"/>
      <c r="J217" s="425"/>
      <c r="K217" s="425"/>
      <c r="L217" s="425"/>
      <c r="M217" s="425"/>
    </row>
    <row r="218" spans="5:13" x14ac:dyDescent="0.2">
      <c r="E218" s="425"/>
      <c r="F218" s="425"/>
      <c r="G218" s="425"/>
      <c r="H218" s="425"/>
      <c r="I218" s="425"/>
      <c r="J218" s="425"/>
      <c r="K218" s="425"/>
      <c r="L218" s="425"/>
      <c r="M218" s="425"/>
    </row>
    <row r="219" spans="5:13" x14ac:dyDescent="0.2">
      <c r="E219" s="425"/>
      <c r="F219" s="425"/>
      <c r="G219" s="425"/>
      <c r="H219" s="425"/>
      <c r="I219" s="425"/>
      <c r="J219" s="425"/>
      <c r="K219" s="425"/>
      <c r="L219" s="425"/>
      <c r="M219" s="425"/>
    </row>
    <row r="220" spans="5:13" x14ac:dyDescent="0.2">
      <c r="E220" s="425"/>
      <c r="F220" s="425"/>
      <c r="G220" s="425"/>
      <c r="H220" s="425"/>
      <c r="I220" s="425"/>
      <c r="J220" s="425"/>
      <c r="K220" s="425"/>
      <c r="L220" s="425"/>
      <c r="M220" s="425"/>
    </row>
    <row r="221" spans="5:13" x14ac:dyDescent="0.2">
      <c r="E221" s="425"/>
      <c r="F221" s="425"/>
      <c r="G221" s="425"/>
      <c r="H221" s="425"/>
      <c r="I221" s="425"/>
      <c r="J221" s="425"/>
      <c r="K221" s="425"/>
      <c r="L221" s="425"/>
      <c r="M221" s="425"/>
    </row>
    <row r="222" spans="5:13" x14ac:dyDescent="0.2">
      <c r="E222" s="425"/>
      <c r="F222" s="425"/>
      <c r="G222" s="425"/>
      <c r="H222" s="425"/>
      <c r="I222" s="425"/>
      <c r="J222" s="425"/>
      <c r="K222" s="425"/>
      <c r="L222" s="425"/>
      <c r="M222" s="425"/>
    </row>
    <row r="223" spans="5:13" x14ac:dyDescent="0.2">
      <c r="E223" s="425"/>
      <c r="F223" s="425"/>
      <c r="G223" s="425"/>
      <c r="H223" s="425"/>
      <c r="I223" s="425"/>
      <c r="J223" s="425"/>
      <c r="K223" s="425"/>
      <c r="L223" s="425"/>
      <c r="M223" s="425"/>
    </row>
    <row r="224" spans="5:13" x14ac:dyDescent="0.2">
      <c r="E224" s="425"/>
      <c r="F224" s="425"/>
      <c r="G224" s="425"/>
      <c r="H224" s="425"/>
      <c r="I224" s="425"/>
      <c r="J224" s="425"/>
      <c r="K224" s="425"/>
      <c r="L224" s="425"/>
      <c r="M224" s="425"/>
    </row>
    <row r="225" spans="5:13" x14ac:dyDescent="0.2">
      <c r="E225" s="425"/>
      <c r="F225" s="425"/>
      <c r="G225" s="425"/>
      <c r="H225" s="425"/>
      <c r="I225" s="425"/>
      <c r="J225" s="425"/>
      <c r="K225" s="425"/>
      <c r="L225" s="425"/>
      <c r="M225" s="425"/>
    </row>
    <row r="226" spans="5:13" x14ac:dyDescent="0.2">
      <c r="E226" s="425"/>
      <c r="F226" s="425"/>
      <c r="G226" s="425"/>
      <c r="H226" s="425"/>
      <c r="I226" s="425"/>
      <c r="J226" s="425"/>
      <c r="K226" s="425"/>
      <c r="L226" s="425"/>
      <c r="M226" s="425"/>
    </row>
    <row r="227" spans="5:13" x14ac:dyDescent="0.2">
      <c r="E227" s="425"/>
      <c r="F227" s="425"/>
      <c r="G227" s="425"/>
      <c r="H227" s="425"/>
      <c r="I227" s="425"/>
      <c r="J227" s="425"/>
      <c r="K227" s="425"/>
      <c r="L227" s="425"/>
      <c r="M227" s="425"/>
    </row>
    <row r="228" spans="5:13" x14ac:dyDescent="0.2">
      <c r="E228" s="425"/>
      <c r="F228" s="425"/>
      <c r="G228" s="425"/>
      <c r="H228" s="425"/>
      <c r="I228" s="425"/>
      <c r="J228" s="425"/>
      <c r="K228" s="425"/>
      <c r="L228" s="425"/>
      <c r="M228" s="425"/>
    </row>
    <row r="229" spans="5:13" ht="18" customHeight="1" x14ac:dyDescent="0.2">
      <c r="E229" s="425"/>
      <c r="F229" s="425"/>
      <c r="G229" s="425"/>
      <c r="H229" s="425"/>
      <c r="I229" s="425"/>
      <c r="J229" s="425"/>
      <c r="K229" s="425"/>
      <c r="L229" s="425"/>
      <c r="M229" s="425"/>
    </row>
    <row r="230" spans="5:13" ht="18" customHeight="1" x14ac:dyDescent="0.2">
      <c r="E230" s="425"/>
      <c r="F230" s="425"/>
      <c r="G230" s="425"/>
      <c r="H230" s="425"/>
      <c r="I230" s="425"/>
      <c r="J230" s="425"/>
      <c r="K230" s="425"/>
      <c r="L230" s="425"/>
      <c r="M230" s="425"/>
    </row>
    <row r="231" spans="5:13" ht="18" customHeight="1" x14ac:dyDescent="0.2">
      <c r="E231" s="425"/>
      <c r="F231" s="425"/>
      <c r="G231" s="425"/>
      <c r="H231" s="425"/>
      <c r="I231" s="425"/>
      <c r="J231" s="425"/>
      <c r="K231" s="425"/>
      <c r="L231" s="425"/>
      <c r="M231" s="425"/>
    </row>
    <row r="232" spans="5:13" ht="18" customHeight="1" x14ac:dyDescent="0.2">
      <c r="E232" s="425"/>
      <c r="F232" s="425"/>
      <c r="G232" s="425"/>
      <c r="H232" s="425"/>
      <c r="I232" s="425"/>
      <c r="J232" s="425"/>
      <c r="K232" s="425"/>
      <c r="L232" s="425"/>
      <c r="M232" s="425"/>
    </row>
    <row r="233" spans="5:13" ht="18" customHeight="1" x14ac:dyDescent="0.2">
      <c r="E233" s="425"/>
      <c r="F233" s="425"/>
      <c r="G233" s="425"/>
      <c r="H233" s="425"/>
      <c r="I233" s="425"/>
      <c r="J233" s="425"/>
      <c r="K233" s="425"/>
      <c r="L233" s="425"/>
      <c r="M233" s="425"/>
    </row>
    <row r="234" spans="5:13" ht="18" customHeight="1" x14ac:dyDescent="0.2">
      <c r="E234" s="425"/>
      <c r="F234" s="425"/>
      <c r="G234" s="425"/>
      <c r="H234" s="425"/>
      <c r="I234" s="425"/>
      <c r="J234" s="425"/>
      <c r="K234" s="425"/>
      <c r="L234" s="425"/>
      <c r="M234" s="425"/>
    </row>
    <row r="235" spans="5:13" ht="27.75" customHeight="1" x14ac:dyDescent="0.2">
      <c r="E235" s="425"/>
      <c r="F235" s="425"/>
      <c r="G235" s="425"/>
      <c r="H235" s="425"/>
      <c r="I235" s="425"/>
      <c r="J235" s="425"/>
      <c r="K235" s="425"/>
      <c r="L235" s="425"/>
      <c r="M235" s="425"/>
    </row>
    <row r="236" spans="5:13" ht="27.75" customHeight="1" x14ac:dyDescent="0.2">
      <c r="E236" s="425"/>
      <c r="F236" s="425"/>
      <c r="G236" s="425"/>
      <c r="H236" s="425"/>
      <c r="I236" s="425"/>
      <c r="J236" s="425"/>
      <c r="K236" s="425"/>
      <c r="L236" s="425"/>
      <c r="M236" s="425"/>
    </row>
    <row r="237" spans="5:13" ht="18" customHeight="1" x14ac:dyDescent="0.2"/>
    <row r="238" spans="5:13" ht="18" customHeight="1" x14ac:dyDescent="0.2"/>
    <row r="239" spans="5:13" ht="18" customHeight="1" x14ac:dyDescent="0.2"/>
    <row r="240" spans="5:13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24.75" customHeight="1" x14ac:dyDescent="0.2"/>
    <row r="253" ht="30.75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8" ht="12.75" customHeight="1" x14ac:dyDescent="0.2"/>
    <row r="270" ht="12.75" customHeight="1" x14ac:dyDescent="0.2"/>
    <row r="271" ht="12.75" customHeight="1" x14ac:dyDescent="0.2"/>
    <row r="294" ht="21" customHeight="1" x14ac:dyDescent="0.2"/>
    <row r="295" ht="21" customHeight="1" x14ac:dyDescent="0.2"/>
    <row r="296" ht="21" customHeight="1" x14ac:dyDescent="0.2"/>
    <row r="297" ht="21" customHeight="1" x14ac:dyDescent="0.2"/>
    <row r="299" ht="22.5" customHeight="1" x14ac:dyDescent="0.2"/>
    <row r="300" ht="22.5" customHeight="1" x14ac:dyDescent="0.2"/>
    <row r="301" ht="29.2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4.75" customHeight="1" x14ac:dyDescent="0.2"/>
    <row r="318" ht="26.25" customHeight="1" x14ac:dyDescent="0.2"/>
    <row r="319" ht="22.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2" ht="12.75" customHeight="1" x14ac:dyDescent="0.2"/>
    <row r="340" ht="12.75" customHeight="1" x14ac:dyDescent="0.2"/>
    <row r="358" ht="18" customHeight="1" x14ac:dyDescent="0.2"/>
    <row r="359" ht="18.75" customHeight="1" x14ac:dyDescent="0.2"/>
    <row r="360" ht="19.5" customHeight="1" x14ac:dyDescent="0.2"/>
    <row r="361" ht="18.75" customHeight="1" x14ac:dyDescent="0.2"/>
    <row r="363" ht="18.75" customHeight="1" x14ac:dyDescent="0.2"/>
    <row r="364" ht="17.25" customHeight="1" x14ac:dyDescent="0.2"/>
    <row r="365" ht="30.75" customHeight="1" x14ac:dyDescent="0.2"/>
    <row r="366" ht="17.25" customHeight="1" x14ac:dyDescent="0.2"/>
    <row r="367" ht="19.5" customHeight="1" x14ac:dyDescent="0.2"/>
    <row r="368" ht="20.25" customHeight="1" x14ac:dyDescent="0.2"/>
    <row r="369" ht="19.5" customHeight="1" x14ac:dyDescent="0.2"/>
    <row r="370" ht="18.75" customHeight="1" x14ac:dyDescent="0.2"/>
    <row r="371" ht="19.5" customHeight="1" x14ac:dyDescent="0.2"/>
    <row r="372" ht="18" customHeight="1" x14ac:dyDescent="0.2"/>
    <row r="373" ht="19.5" customHeight="1" x14ac:dyDescent="0.2"/>
    <row r="374" ht="19.5" customHeight="1" x14ac:dyDescent="0.2"/>
    <row r="375" ht="19.5" customHeight="1" x14ac:dyDescent="0.2"/>
    <row r="376" ht="19.5" customHeight="1" x14ac:dyDescent="0.2"/>
    <row r="377" ht="21" customHeight="1" x14ac:dyDescent="0.2"/>
    <row r="378" ht="19.5" customHeight="1" x14ac:dyDescent="0.2"/>
    <row r="379" ht="21" customHeight="1" x14ac:dyDescent="0.2"/>
    <row r="380" ht="21" customHeight="1" x14ac:dyDescent="0.2"/>
    <row r="381" ht="32.25" customHeight="1" x14ac:dyDescent="0.2"/>
    <row r="384" ht="19.5" customHeight="1" x14ac:dyDescent="0.2"/>
    <row r="385" ht="19.5" customHeight="1" x14ac:dyDescent="0.2"/>
    <row r="386" ht="19.5" customHeight="1" x14ac:dyDescent="0.2"/>
    <row r="387" ht="19.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404" ht="12.75" customHeight="1" x14ac:dyDescent="0.2"/>
    <row r="491" ht="21" customHeight="1" x14ac:dyDescent="0.2"/>
    <row r="512" spans="8:8" x14ac:dyDescent="0.2">
      <c r="H512"/>
    </row>
    <row r="513" spans="6:8" x14ac:dyDescent="0.2">
      <c r="H513"/>
    </row>
    <row r="514" spans="6:8" x14ac:dyDescent="0.2">
      <c r="H514"/>
    </row>
    <row r="515" spans="6:8" x14ac:dyDescent="0.2">
      <c r="H515"/>
    </row>
    <row r="516" spans="6:8" x14ac:dyDescent="0.2">
      <c r="H516"/>
    </row>
    <row r="517" spans="6:8" x14ac:dyDescent="0.2">
      <c r="H517"/>
    </row>
    <row r="522" spans="6:8" x14ac:dyDescent="0.2">
      <c r="F522" s="327" t="e">
        <f>#REF!</f>
        <v>#REF!</v>
      </c>
      <c r="H522" s="311" t="s">
        <v>98</v>
      </c>
    </row>
    <row r="523" spans="6:8" x14ac:dyDescent="0.2">
      <c r="H523" s="320" t="s">
        <v>134</v>
      </c>
    </row>
    <row r="524" spans="6:8" x14ac:dyDescent="0.2">
      <c r="H524" s="320" t="s">
        <v>135</v>
      </c>
    </row>
    <row r="525" spans="6:8" x14ac:dyDescent="0.2">
      <c r="H525" s="320" t="s">
        <v>136</v>
      </c>
    </row>
    <row r="526" spans="6:8" x14ac:dyDescent="0.2">
      <c r="H526" s="320" t="s">
        <v>137</v>
      </c>
    </row>
    <row r="527" spans="6:8" x14ac:dyDescent="0.2">
      <c r="H527" s="320" t="s">
        <v>138</v>
      </c>
    </row>
    <row r="528" spans="6:8" x14ac:dyDescent="0.2">
      <c r="H528" s="320" t="s">
        <v>139</v>
      </c>
    </row>
    <row r="529" spans="5:8" x14ac:dyDescent="0.2">
      <c r="H529" s="320" t="s">
        <v>140</v>
      </c>
    </row>
    <row r="530" spans="5:8" x14ac:dyDescent="0.2">
      <c r="H530" s="320" t="s">
        <v>141</v>
      </c>
    </row>
    <row r="533" spans="5:8" x14ac:dyDescent="0.2">
      <c r="E533" s="329"/>
    </row>
    <row r="674" spans="15:24" ht="12.75" customHeight="1" x14ac:dyDescent="0.2">
      <c r="P674" s="431"/>
      <c r="Q674" s="325"/>
      <c r="R674" s="325"/>
      <c r="S674" s="326"/>
      <c r="T674" s="326"/>
      <c r="U674" s="326"/>
      <c r="V674" s="315"/>
      <c r="W674" s="326"/>
      <c r="X674" s="326"/>
    </row>
    <row r="677" spans="15:24" x14ac:dyDescent="0.2">
      <c r="Q677" s="322"/>
      <c r="R677" s="322"/>
      <c r="S677" s="322"/>
      <c r="T677" s="322"/>
      <c r="U677" s="322"/>
      <c r="V677" s="322"/>
      <c r="W677" s="322"/>
      <c r="X677" s="322"/>
    </row>
    <row r="678" spans="15:24" x14ac:dyDescent="0.2">
      <c r="O678"/>
      <c r="P678" s="316"/>
      <c r="Q678" s="430"/>
      <c r="R678" s="321"/>
      <c r="S678" s="323"/>
      <c r="T678" s="324"/>
      <c r="U678" s="321"/>
      <c r="V678" s="324"/>
      <c r="W678" s="324"/>
      <c r="X678" s="324"/>
    </row>
    <row r="679" spans="15:24" x14ac:dyDescent="0.2">
      <c r="O679"/>
      <c r="P679" s="429"/>
      <c r="Q679" s="430"/>
      <c r="R679" s="431"/>
      <c r="S679" s="431"/>
      <c r="T679" s="431"/>
      <c r="U679" s="431"/>
      <c r="V679" s="319"/>
      <c r="W679" s="319"/>
      <c r="X679" s="319"/>
    </row>
    <row r="680" spans="15:24" x14ac:dyDescent="0.2">
      <c r="O680"/>
      <c r="Q680" s="430"/>
      <c r="R680" s="431"/>
      <c r="S680" s="430" t="s">
        <v>142</v>
      </c>
      <c r="T680"/>
      <c r="U680" s="431"/>
      <c r="V680" s="319"/>
      <c r="W680" s="319"/>
      <c r="X680" s="319"/>
    </row>
    <row r="681" spans="15:24" x14ac:dyDescent="0.2">
      <c r="O681"/>
      <c r="P681" s="317"/>
      <c r="Q681" s="316"/>
      <c r="R681" s="431"/>
      <c r="S681" s="431"/>
      <c r="T681" s="431"/>
      <c r="U681" s="431"/>
      <c r="V681" s="431"/>
      <c r="W681" s="431"/>
      <c r="X681" s="431"/>
    </row>
    <row r="682" spans="15:24" x14ac:dyDescent="0.2">
      <c r="Q682" s="429"/>
      <c r="R682" s="429"/>
      <c r="S682" s="429"/>
      <c r="T682" s="429"/>
      <c r="U682" s="429"/>
      <c r="V682" s="314"/>
      <c r="W682" s="429"/>
      <c r="X682" s="429"/>
    </row>
    <row r="683" spans="15:24" x14ac:dyDescent="0.2">
      <c r="P683" s="314"/>
      <c r="Q683" s="432"/>
      <c r="R683" s="429"/>
      <c r="S683" s="429"/>
      <c r="T683" s="429"/>
      <c r="U683" s="429"/>
      <c r="V683" s="314"/>
      <c r="W683" s="429"/>
      <c r="X683" s="429"/>
    </row>
    <row r="684" spans="15:24" x14ac:dyDescent="0.2">
      <c r="R684" s="429"/>
      <c r="S684" s="429"/>
      <c r="T684" s="429"/>
      <c r="U684" s="431"/>
      <c r="V684" s="431"/>
      <c r="W684" s="429"/>
      <c r="X684" s="429"/>
    </row>
    <row r="685" spans="15:24" x14ac:dyDescent="0.2">
      <c r="P685" s="314"/>
      <c r="Q685" s="432" t="s">
        <v>124</v>
      </c>
      <c r="R685" s="429"/>
      <c r="S685" s="429"/>
      <c r="T685" s="429"/>
      <c r="U685" s="429"/>
      <c r="V685" s="314"/>
      <c r="W685" s="429"/>
      <c r="X685" s="429"/>
    </row>
    <row r="693" spans="17:18" x14ac:dyDescent="0.2">
      <c r="Q693" s="327" t="e">
        <f>SUM(#REF!)</f>
        <v>#REF!</v>
      </c>
      <c r="R693" s="328" t="s">
        <v>143</v>
      </c>
    </row>
    <row r="698" spans="17:18" x14ac:dyDescent="0.2">
      <c r="Q698" s="312"/>
    </row>
    <row r="705" spans="17:17" x14ac:dyDescent="0.2">
      <c r="Q705" s="312" t="e">
        <f>#REF!+#REF!</f>
        <v>#REF!</v>
      </c>
    </row>
    <row r="706" spans="17:17" x14ac:dyDescent="0.2">
      <c r="Q706" s="312" t="e">
        <f>#REF!+#REF!</f>
        <v>#REF!</v>
      </c>
    </row>
    <row r="707" spans="17:17" x14ac:dyDescent="0.2">
      <c r="Q707" s="312" t="e">
        <f>#REF!+#REF!</f>
        <v>#REF!</v>
      </c>
    </row>
    <row r="708" spans="17:17" x14ac:dyDescent="0.2">
      <c r="Q708" s="312" t="e">
        <f>#REF!+#REF!</f>
        <v>#REF!</v>
      </c>
    </row>
    <row r="709" spans="17:17" x14ac:dyDescent="0.2">
      <c r="Q709" s="312" t="e">
        <f>#REF!+#REF!</f>
        <v>#REF!</v>
      </c>
    </row>
    <row r="710" spans="17:17" x14ac:dyDescent="0.2">
      <c r="Q710" s="312" t="e">
        <f>#REF!+#REF!</f>
        <v>#REF!</v>
      </c>
    </row>
    <row r="715" spans="17:17" x14ac:dyDescent="0.2">
      <c r="Q715" s="327" t="e">
        <f>#REF!+#REF!</f>
        <v>#REF!</v>
      </c>
    </row>
    <row r="732" spans="15:15" x14ac:dyDescent="0.2">
      <c r="O732" s="329"/>
    </row>
    <row r="742" spans="15:15" x14ac:dyDescent="0.2">
      <c r="O742"/>
    </row>
    <row r="743" spans="15:15" x14ac:dyDescent="0.2">
      <c r="O743"/>
    </row>
    <row r="744" spans="15:15" x14ac:dyDescent="0.2">
      <c r="O744"/>
    </row>
    <row r="745" spans="15:15" x14ac:dyDescent="0.2">
      <c r="O745"/>
    </row>
  </sheetData>
  <mergeCells count="33">
    <mergeCell ref="J143:L143"/>
    <mergeCell ref="J144:L144"/>
    <mergeCell ref="G145:H145"/>
    <mergeCell ref="I145:K145"/>
    <mergeCell ref="G146:H146"/>
    <mergeCell ref="I146:K146"/>
    <mergeCell ref="J142:L142"/>
    <mergeCell ref="J77:L77"/>
    <mergeCell ref="M77:N77"/>
    <mergeCell ref="G79:H79"/>
    <mergeCell ref="I79:K79"/>
    <mergeCell ref="M79:N79"/>
    <mergeCell ref="E91:L91"/>
    <mergeCell ref="E92:L92"/>
    <mergeCell ref="E93:L93"/>
    <mergeCell ref="J137:L137"/>
    <mergeCell ref="G138:I138"/>
    <mergeCell ref="J138:L138"/>
    <mergeCell ref="M72:N72"/>
    <mergeCell ref="E75:F75"/>
    <mergeCell ref="G75:I75"/>
    <mergeCell ref="J75:L75"/>
    <mergeCell ref="E76:F76"/>
    <mergeCell ref="G76:I76"/>
    <mergeCell ref="J76:L76"/>
    <mergeCell ref="M76:N76"/>
    <mergeCell ref="E3:L3"/>
    <mergeCell ref="E4:L4"/>
    <mergeCell ref="E5:L5"/>
    <mergeCell ref="J71:L71"/>
    <mergeCell ref="E72:F72"/>
    <mergeCell ref="G72:I72"/>
    <mergeCell ref="J72:L72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X745"/>
  <sheetViews>
    <sheetView view="pageBreakPreview" topLeftCell="D1" zoomScaleSheetLayoutView="100" workbookViewId="0">
      <pane xSplit="2" ySplit="13" topLeftCell="F20" activePane="bottomRight" state="frozen"/>
      <selection activeCell="M29" activeCellId="1" sqref="H45 M29"/>
      <selection pane="topRight" activeCell="M29" activeCellId="1" sqref="H45 M29"/>
      <selection pane="bottomLeft" activeCell="M29" activeCellId="1" sqref="H45 M29"/>
      <selection pane="bottomRight" activeCell="M29" activeCellId="1" sqref="H45 M29"/>
    </sheetView>
  </sheetViews>
  <sheetFormatPr defaultColWidth="9.140625" defaultRowHeight="12.75" x14ac:dyDescent="0.2"/>
  <cols>
    <col min="1" max="1" width="1.85546875" style="310" hidden="1" customWidth="1"/>
    <col min="2" max="2" width="1.5703125" style="310" hidden="1" customWidth="1"/>
    <col min="3" max="3" width="5" style="310" hidden="1" customWidth="1"/>
    <col min="4" max="4" width="5" style="310" customWidth="1"/>
    <col min="5" max="5" width="14.7109375" style="310" customWidth="1"/>
    <col min="6" max="6" width="68.28515625" style="310" customWidth="1"/>
    <col min="7" max="7" width="21.140625" style="310" customWidth="1"/>
    <col min="8" max="8" width="21" style="310" customWidth="1"/>
    <col min="9" max="9" width="21.140625" style="310" customWidth="1"/>
    <col min="10" max="10" width="19" style="310" customWidth="1"/>
    <col min="11" max="11" width="14.42578125" style="310" customWidth="1"/>
    <col min="12" max="12" width="18.140625" style="310" customWidth="1"/>
    <col min="13" max="13" width="17.7109375" style="310" customWidth="1"/>
    <col min="14" max="14" width="20.7109375" style="310" bestFit="1" customWidth="1"/>
    <col min="15" max="15" width="15" style="310" bestFit="1" customWidth="1"/>
    <col min="16" max="16" width="12.5703125" style="310" bestFit="1" customWidth="1"/>
    <col min="17" max="17" width="20.42578125" style="310" customWidth="1"/>
    <col min="18" max="19" width="9.140625" style="310"/>
    <col min="20" max="20" width="30.7109375" style="310" customWidth="1"/>
    <col min="21" max="16384" width="9.140625" style="310"/>
  </cols>
  <sheetData>
    <row r="2" spans="5:16" x14ac:dyDescent="0.2">
      <c r="P2" s="403" t="s">
        <v>276</v>
      </c>
    </row>
    <row r="3" spans="5:16" ht="15" x14ac:dyDescent="0.2">
      <c r="E3" s="870" t="s">
        <v>114</v>
      </c>
      <c r="F3" s="870"/>
      <c r="G3" s="870"/>
      <c r="H3" s="870"/>
      <c r="I3" s="870"/>
      <c r="J3" s="870"/>
      <c r="K3" s="870"/>
      <c r="L3" s="870"/>
      <c r="M3" s="330"/>
      <c r="N3" s="330"/>
    </row>
    <row r="4" spans="5:16" ht="15" x14ac:dyDescent="0.2">
      <c r="E4" s="870" t="s">
        <v>164</v>
      </c>
      <c r="F4" s="870"/>
      <c r="G4" s="870"/>
      <c r="H4" s="870"/>
      <c r="I4" s="870"/>
      <c r="J4" s="870"/>
      <c r="K4" s="870"/>
      <c r="L4" s="870"/>
      <c r="M4" s="330"/>
      <c r="N4" s="330"/>
    </row>
    <row r="5" spans="5:16" ht="15" x14ac:dyDescent="0.2">
      <c r="E5" s="870" t="s">
        <v>277</v>
      </c>
      <c r="F5" s="870"/>
      <c r="G5" s="870"/>
      <c r="H5" s="870"/>
      <c r="I5" s="870"/>
      <c r="J5" s="870"/>
      <c r="K5" s="870"/>
      <c r="L5" s="870"/>
      <c r="M5" s="330"/>
      <c r="N5" s="330"/>
    </row>
    <row r="6" spans="5:16" ht="13.5" thickBot="1" x14ac:dyDescent="0.25"/>
    <row r="7" spans="5:16" ht="78.75" customHeight="1" thickBot="1" x14ac:dyDescent="0.25">
      <c r="E7" s="381" t="s">
        <v>146</v>
      </c>
      <c r="F7" s="382" t="s">
        <v>0</v>
      </c>
      <c r="G7" s="383" t="s">
        <v>221</v>
      </c>
      <c r="H7" s="383" t="s">
        <v>219</v>
      </c>
      <c r="I7" s="383" t="s">
        <v>220</v>
      </c>
      <c r="J7" s="383" t="s">
        <v>113</v>
      </c>
      <c r="K7" s="383" t="s">
        <v>156</v>
      </c>
      <c r="L7" s="384" t="s">
        <v>144</v>
      </c>
    </row>
    <row r="8" spans="5:16" ht="18.75" customHeight="1" x14ac:dyDescent="0.2">
      <c r="E8" s="392" t="s">
        <v>158</v>
      </c>
      <c r="F8" s="393" t="s">
        <v>45</v>
      </c>
      <c r="G8" s="394">
        <f>G9+G10+G11</f>
        <v>75158838000</v>
      </c>
      <c r="H8" s="411">
        <f>H9+H11</f>
        <v>2248995825</v>
      </c>
      <c r="I8" s="411">
        <f>I9+I11</f>
        <v>2248995825</v>
      </c>
      <c r="J8" s="411">
        <f>J9+J11</f>
        <v>2248995825</v>
      </c>
      <c r="K8" s="395">
        <f>J8/G8*100</f>
        <v>2.9923238368852907</v>
      </c>
      <c r="L8" s="396"/>
      <c r="N8" s="327"/>
    </row>
    <row r="9" spans="5:16" ht="18.75" customHeight="1" x14ac:dyDescent="0.2">
      <c r="E9" s="392" t="s">
        <v>168</v>
      </c>
      <c r="F9" s="397" t="s">
        <v>26</v>
      </c>
      <c r="G9" s="398">
        <f>$G$13</f>
        <v>74320354000</v>
      </c>
      <c r="H9" s="410">
        <f>H13</f>
        <v>2198064138</v>
      </c>
      <c r="I9" s="410">
        <f>I13</f>
        <v>2198064138</v>
      </c>
      <c r="J9" s="410">
        <f>J13</f>
        <v>2198064138</v>
      </c>
      <c r="K9" s="399">
        <f>J9/G9*100</f>
        <v>2.9575533749475951</v>
      </c>
      <c r="L9" s="400"/>
      <c r="M9"/>
      <c r="N9" s="421"/>
    </row>
    <row r="10" spans="5:16" ht="18.75" customHeight="1" x14ac:dyDescent="0.2">
      <c r="E10" s="392" t="s">
        <v>169</v>
      </c>
      <c r="F10" s="397" t="s">
        <v>27</v>
      </c>
      <c r="G10" s="398">
        <f>$G$60</f>
        <v>538484000</v>
      </c>
      <c r="H10" s="398">
        <f>H60</f>
        <v>0</v>
      </c>
      <c r="I10" s="398">
        <f>I60</f>
        <v>0</v>
      </c>
      <c r="J10" s="398">
        <f>J60</f>
        <v>0</v>
      </c>
      <c r="K10" s="399">
        <f>J10/G10*100</f>
        <v>0</v>
      </c>
      <c r="L10" s="400"/>
      <c r="N10" s="327"/>
    </row>
    <row r="11" spans="5:16" ht="18.75" customHeight="1" x14ac:dyDescent="0.2">
      <c r="E11" s="392" t="str">
        <f>E64</f>
        <v>4.1.04</v>
      </c>
      <c r="F11" s="397" t="s">
        <v>129</v>
      </c>
      <c r="G11" s="398">
        <f>G64</f>
        <v>300000000</v>
      </c>
      <c r="H11" s="398">
        <f>H64</f>
        <v>50931687</v>
      </c>
      <c r="I11" s="398">
        <f>I64</f>
        <v>50931687</v>
      </c>
      <c r="J11" s="398">
        <f>J64</f>
        <v>50931687</v>
      </c>
      <c r="K11" s="399">
        <f>J11/G11*100</f>
        <v>16.977228999999998</v>
      </c>
      <c r="L11" s="400"/>
    </row>
    <row r="12" spans="5:16" ht="5.0999999999999996" customHeight="1" x14ac:dyDescent="0.2">
      <c r="E12" s="378"/>
      <c r="F12" s="379"/>
      <c r="G12" s="375"/>
      <c r="H12" s="375"/>
      <c r="I12" s="375"/>
      <c r="J12" s="375"/>
      <c r="K12" s="376"/>
      <c r="L12" s="377"/>
    </row>
    <row r="13" spans="5:16" ht="18.75" customHeight="1" x14ac:dyDescent="0.2">
      <c r="E13" s="385" t="str">
        <f>E9</f>
        <v>4.1.01</v>
      </c>
      <c r="F13" s="386" t="str">
        <f>F9</f>
        <v>PENDAPATAN PAJAK DAERAH</v>
      </c>
      <c r="G13" s="387">
        <f>G14+G24+G35+G41+G44+G45+G48+G51+G52+G55+G58</f>
        <v>74320354000</v>
      </c>
      <c r="H13" s="409">
        <f>H14+H24+H35+H41+H44+H45+H48+H51+H52+H55+H58</f>
        <v>2198064138</v>
      </c>
      <c r="I13" s="409">
        <f>H13</f>
        <v>2198064138</v>
      </c>
      <c r="J13" s="409">
        <f>I13</f>
        <v>2198064138</v>
      </c>
      <c r="K13" s="388">
        <f>J13/G13*100</f>
        <v>2.9575533749475951</v>
      </c>
      <c r="L13" s="389"/>
    </row>
    <row r="14" spans="5:16" ht="18.75" customHeight="1" x14ac:dyDescent="0.2">
      <c r="E14" s="373" t="s">
        <v>170</v>
      </c>
      <c r="F14" s="351" t="s">
        <v>157</v>
      </c>
      <c r="G14" s="349">
        <f>G15+G18+G21</f>
        <v>2463180809</v>
      </c>
      <c r="H14" s="408">
        <f>H15+H18+H21</f>
        <v>59448343</v>
      </c>
      <c r="I14" s="408">
        <f t="shared" ref="I14:I24" si="0">H14</f>
        <v>59448343</v>
      </c>
      <c r="J14" s="408">
        <f t="shared" ref="J14:J58" si="1">H14</f>
        <v>59448343</v>
      </c>
      <c r="K14" s="350">
        <f>J14/G14*100</f>
        <v>2.413478652593708</v>
      </c>
      <c r="L14" s="346"/>
    </row>
    <row r="15" spans="5:16" ht="18.75" customHeight="1" x14ac:dyDescent="0.2">
      <c r="E15" s="372" t="s">
        <v>171</v>
      </c>
      <c r="F15" s="335" t="s">
        <v>175</v>
      </c>
      <c r="G15" s="332">
        <v>2001580809</v>
      </c>
      <c r="H15" s="407">
        <f>H16+H17</f>
        <v>57768343</v>
      </c>
      <c r="I15" s="407">
        <f t="shared" si="0"/>
        <v>57768343</v>
      </c>
      <c r="J15" s="407">
        <f t="shared" si="1"/>
        <v>57768343</v>
      </c>
      <c r="K15" s="333">
        <f>J15/G15*100</f>
        <v>2.8861359351692308</v>
      </c>
      <c r="L15" s="346"/>
    </row>
    <row r="16" spans="5:16" ht="18.75" customHeight="1" x14ac:dyDescent="0.2">
      <c r="E16" s="372"/>
      <c r="F16" s="341" t="s">
        <v>149</v>
      </c>
      <c r="G16" s="340"/>
      <c r="H16" s="332">
        <v>0</v>
      </c>
      <c r="I16" s="332">
        <f t="shared" si="0"/>
        <v>0</v>
      </c>
      <c r="J16" s="332">
        <f t="shared" si="1"/>
        <v>0</v>
      </c>
      <c r="K16" s="342"/>
      <c r="L16" s="346"/>
      <c r="N16" s="327"/>
    </row>
    <row r="17" spans="5:16" ht="18.75" customHeight="1" x14ac:dyDescent="0.2">
      <c r="E17" s="372"/>
      <c r="F17" s="341" t="s">
        <v>147</v>
      </c>
      <c r="G17" s="340"/>
      <c r="H17" s="406">
        <f>20414405+37353938</f>
        <v>57768343</v>
      </c>
      <c r="I17" s="406">
        <f t="shared" si="0"/>
        <v>57768343</v>
      </c>
      <c r="J17" s="407">
        <f t="shared" si="1"/>
        <v>57768343</v>
      </c>
      <c r="K17" s="342"/>
      <c r="L17" s="346"/>
    </row>
    <row r="18" spans="5:16" ht="21.75" customHeight="1" x14ac:dyDescent="0.2">
      <c r="E18" s="372" t="s">
        <v>173</v>
      </c>
      <c r="F18" s="336" t="s">
        <v>172</v>
      </c>
      <c r="G18" s="332">
        <v>350000000</v>
      </c>
      <c r="H18" s="332">
        <f>H19+H20</f>
        <v>100000</v>
      </c>
      <c r="I18" s="332">
        <f t="shared" si="0"/>
        <v>100000</v>
      </c>
      <c r="J18" s="332">
        <f t="shared" si="1"/>
        <v>100000</v>
      </c>
      <c r="K18" s="333">
        <f>J18/G18*100</f>
        <v>2.8571428571428574E-2</v>
      </c>
      <c r="L18" s="346"/>
      <c r="N18" s="327"/>
    </row>
    <row r="19" spans="5:16" ht="36.75" customHeight="1" x14ac:dyDescent="0.2">
      <c r="E19" s="372"/>
      <c r="F19" s="339" t="s">
        <v>150</v>
      </c>
      <c r="G19" s="332"/>
      <c r="H19" s="340">
        <v>0</v>
      </c>
      <c r="I19" s="340">
        <f t="shared" si="0"/>
        <v>0</v>
      </c>
      <c r="J19" s="332">
        <f t="shared" si="1"/>
        <v>0</v>
      </c>
      <c r="K19" s="333"/>
      <c r="L19" s="346"/>
    </row>
    <row r="20" spans="5:16" ht="34.5" customHeight="1" x14ac:dyDescent="0.2">
      <c r="E20" s="372"/>
      <c r="F20" s="339" t="s">
        <v>148</v>
      </c>
      <c r="G20" s="340"/>
      <c r="H20" s="340">
        <v>100000</v>
      </c>
      <c r="I20" s="340">
        <f t="shared" si="0"/>
        <v>100000</v>
      </c>
      <c r="J20" s="332">
        <f t="shared" si="1"/>
        <v>100000</v>
      </c>
      <c r="K20" s="333"/>
      <c r="L20" s="346"/>
    </row>
    <row r="21" spans="5:16" ht="18.75" customHeight="1" x14ac:dyDescent="0.2">
      <c r="E21" s="372" t="s">
        <v>174</v>
      </c>
      <c r="F21" s="335" t="s">
        <v>176</v>
      </c>
      <c r="G21" s="332">
        <v>111600000</v>
      </c>
      <c r="H21" s="332">
        <f>H22+H23</f>
        <v>1580000</v>
      </c>
      <c r="I21" s="332">
        <f t="shared" si="0"/>
        <v>1580000</v>
      </c>
      <c r="J21" s="332">
        <f t="shared" si="1"/>
        <v>1580000</v>
      </c>
      <c r="K21" s="333">
        <f>J21/G21*100</f>
        <v>1.4157706093189963</v>
      </c>
      <c r="L21" s="346"/>
    </row>
    <row r="22" spans="5:16" ht="18.75" customHeight="1" x14ac:dyDescent="0.2">
      <c r="E22" s="372"/>
      <c r="F22" s="341" t="s">
        <v>151</v>
      </c>
      <c r="G22" s="332"/>
      <c r="H22" s="340">
        <v>0</v>
      </c>
      <c r="I22" s="340">
        <f t="shared" si="0"/>
        <v>0</v>
      </c>
      <c r="J22" s="332">
        <f t="shared" si="1"/>
        <v>0</v>
      </c>
      <c r="K22" s="333"/>
      <c r="L22" s="346"/>
    </row>
    <row r="23" spans="5:16" ht="18.75" customHeight="1" x14ac:dyDescent="0.2">
      <c r="E23" s="372"/>
      <c r="F23" s="341" t="str">
        <f xml:space="preserve"> "Penerimaan Piutang " &amp;F21</f>
        <v>Penerimaan Piutang Pajak Wisma Pariwisata</v>
      </c>
      <c r="G23" s="340"/>
      <c r="H23" s="340">
        <v>1580000</v>
      </c>
      <c r="I23" s="340">
        <f t="shared" si="0"/>
        <v>1580000</v>
      </c>
      <c r="J23" s="332">
        <f t="shared" si="1"/>
        <v>1580000</v>
      </c>
      <c r="K23" s="333"/>
      <c r="L23" s="346"/>
    </row>
    <row r="24" spans="5:16" ht="18.75" customHeight="1" x14ac:dyDescent="0.2">
      <c r="E24" s="373" t="s">
        <v>177</v>
      </c>
      <c r="F24" s="427" t="s">
        <v>159</v>
      </c>
      <c r="G24" s="428">
        <v>3637447807</v>
      </c>
      <c r="H24" s="349">
        <f>H25+H28+H31+H34</f>
        <v>166717042</v>
      </c>
      <c r="I24" s="349">
        <f t="shared" si="0"/>
        <v>166717042</v>
      </c>
      <c r="J24" s="349">
        <f t="shared" si="1"/>
        <v>166717042</v>
      </c>
      <c r="K24" s="350">
        <f>J24/G24*100</f>
        <v>4.5833521426524761</v>
      </c>
      <c r="L24" s="346"/>
      <c r="M24" s="310">
        <v>3637447807</v>
      </c>
      <c r="N24" s="404"/>
    </row>
    <row r="25" spans="5:16" ht="18.75" customHeight="1" x14ac:dyDescent="0.2">
      <c r="E25" s="372" t="s">
        <v>178</v>
      </c>
      <c r="F25" s="335" t="s">
        <v>179</v>
      </c>
      <c r="G25" s="468"/>
      <c r="H25" s="332">
        <f>H26+H27</f>
        <v>132018013</v>
      </c>
      <c r="I25" s="332">
        <f>H25:H34</f>
        <v>132018013</v>
      </c>
      <c r="J25" s="332">
        <f t="shared" si="1"/>
        <v>132018013</v>
      </c>
      <c r="K25" s="333"/>
      <c r="L25" s="346"/>
      <c r="M25" s="327"/>
      <c r="N25" s="404"/>
      <c r="P25"/>
    </row>
    <row r="26" spans="5:16" ht="18.75" customHeight="1" x14ac:dyDescent="0.2">
      <c r="E26" s="372"/>
      <c r="F26" s="341" t="s">
        <v>180</v>
      </c>
      <c r="G26" s="332"/>
      <c r="H26" s="340">
        <v>0</v>
      </c>
      <c r="I26" s="340">
        <f t="shared" ref="I26:I55" si="2">H26</f>
        <v>0</v>
      </c>
      <c r="J26" s="332">
        <f t="shared" si="1"/>
        <v>0</v>
      </c>
      <c r="K26" s="333"/>
      <c r="L26" s="346"/>
      <c r="M26" s="327"/>
      <c r="N26" s="404"/>
    </row>
    <row r="27" spans="5:16" ht="18.75" customHeight="1" x14ac:dyDescent="0.2">
      <c r="E27" s="372"/>
      <c r="F27" s="341" t="str">
        <f xml:space="preserve"> "Penerimaan Piutang " &amp;F25</f>
        <v>Penerimaan Piutang Pajak Restoran dan Sejenisnya</v>
      </c>
      <c r="G27" s="340"/>
      <c r="H27" s="340">
        <f>39331341+92686672</f>
        <v>132018013</v>
      </c>
      <c r="I27" s="340">
        <f t="shared" si="2"/>
        <v>132018013</v>
      </c>
      <c r="J27" s="332">
        <f t="shared" si="1"/>
        <v>132018013</v>
      </c>
      <c r="K27" s="342"/>
      <c r="L27" s="346"/>
      <c r="M27" s="327"/>
    </row>
    <row r="28" spans="5:16" ht="18.75" customHeight="1" x14ac:dyDescent="0.2">
      <c r="E28" s="372" t="s">
        <v>181</v>
      </c>
      <c r="F28" s="335" t="s">
        <v>182</v>
      </c>
      <c r="G28" s="468"/>
      <c r="H28" s="359">
        <f>H29+H30</f>
        <v>16901229</v>
      </c>
      <c r="I28" s="332">
        <f t="shared" si="2"/>
        <v>16901229</v>
      </c>
      <c r="J28" s="332">
        <f t="shared" si="1"/>
        <v>16901229</v>
      </c>
      <c r="K28" s="333"/>
      <c r="L28" s="346"/>
      <c r="M28" s="327"/>
    </row>
    <row r="29" spans="5:16" ht="18.75" customHeight="1" x14ac:dyDescent="0.2">
      <c r="E29" s="372"/>
      <c r="F29" s="341" t="s">
        <v>183</v>
      </c>
      <c r="G29" s="332"/>
      <c r="H29" s="340">
        <v>0</v>
      </c>
      <c r="I29" s="340">
        <f t="shared" si="2"/>
        <v>0</v>
      </c>
      <c r="J29" s="332">
        <f t="shared" si="1"/>
        <v>0</v>
      </c>
      <c r="K29" s="333"/>
      <c r="L29" s="346"/>
      <c r="M29" s="421"/>
      <c r="N29" s="420"/>
    </row>
    <row r="30" spans="5:16" ht="18.75" customHeight="1" x14ac:dyDescent="0.2">
      <c r="E30" s="372"/>
      <c r="F30" s="341" t="str">
        <f xml:space="preserve"> "Penerimaan Piutang " &amp;F28</f>
        <v>Penerimaan Piutang Pajak Rumah Makan dan Sejenisnya</v>
      </c>
      <c r="G30" s="340"/>
      <c r="H30" s="340">
        <v>16901229</v>
      </c>
      <c r="I30" s="340">
        <f t="shared" si="2"/>
        <v>16901229</v>
      </c>
      <c r="J30" s="332">
        <f t="shared" si="1"/>
        <v>16901229</v>
      </c>
      <c r="K30" s="342"/>
      <c r="L30" s="346"/>
      <c r="M30" s="327"/>
    </row>
    <row r="31" spans="5:16" ht="18.75" customHeight="1" x14ac:dyDescent="0.2">
      <c r="E31" s="372" t="s">
        <v>184</v>
      </c>
      <c r="F31" s="335" t="s">
        <v>185</v>
      </c>
      <c r="G31" s="468"/>
      <c r="H31" s="332">
        <f>H32+H33</f>
        <v>17797800</v>
      </c>
      <c r="I31" s="332">
        <f t="shared" si="2"/>
        <v>17797800</v>
      </c>
      <c r="J31" s="332">
        <f t="shared" si="1"/>
        <v>17797800</v>
      </c>
      <c r="K31" s="333"/>
      <c r="L31" s="346"/>
    </row>
    <row r="32" spans="5:16" ht="18.75" customHeight="1" x14ac:dyDescent="0.2">
      <c r="E32" s="372"/>
      <c r="F32" s="341" t="s">
        <v>186</v>
      </c>
      <c r="G32" s="340"/>
      <c r="H32" s="340">
        <v>0</v>
      </c>
      <c r="I32" s="340">
        <f t="shared" si="2"/>
        <v>0</v>
      </c>
      <c r="J32" s="332">
        <f t="shared" si="1"/>
        <v>0</v>
      </c>
      <c r="K32" s="342"/>
      <c r="L32" s="346"/>
    </row>
    <row r="33" spans="5:16" ht="18.75" customHeight="1" x14ac:dyDescent="0.2">
      <c r="E33" s="372"/>
      <c r="F33" s="341" t="str">
        <f xml:space="preserve"> "Penerimaan Piutang " &amp;F31</f>
        <v>Penerimaan Piutang Pajak Kafetaria dan Sejenisnya</v>
      </c>
      <c r="G33" s="340"/>
      <c r="H33" s="340">
        <v>17797800</v>
      </c>
      <c r="I33" s="340">
        <f t="shared" si="2"/>
        <v>17797800</v>
      </c>
      <c r="J33" s="332">
        <f t="shared" si="1"/>
        <v>17797800</v>
      </c>
      <c r="K33" s="333"/>
      <c r="L33" s="346"/>
      <c r="N33" s="327"/>
    </row>
    <row r="34" spans="5:16" ht="18.75" customHeight="1" x14ac:dyDescent="0.2">
      <c r="E34" s="372" t="s">
        <v>188</v>
      </c>
      <c r="F34" s="335" t="s">
        <v>187</v>
      </c>
      <c r="G34" s="468"/>
      <c r="H34" s="332">
        <v>0</v>
      </c>
      <c r="I34" s="332">
        <f t="shared" si="2"/>
        <v>0</v>
      </c>
      <c r="J34" s="332">
        <f t="shared" si="1"/>
        <v>0</v>
      </c>
      <c r="K34" s="333"/>
      <c r="L34" s="346"/>
      <c r="N34" s="327"/>
    </row>
    <row r="35" spans="5:16" ht="18.75" customHeight="1" x14ac:dyDescent="0.2">
      <c r="E35" s="373" t="s">
        <v>189</v>
      </c>
      <c r="F35" s="351" t="s">
        <v>160</v>
      </c>
      <c r="G35" s="349">
        <f>G36+G39</f>
        <v>11590549</v>
      </c>
      <c r="H35" s="349">
        <f>H36</f>
        <v>0</v>
      </c>
      <c r="I35" s="349">
        <f t="shared" si="2"/>
        <v>0</v>
      </c>
      <c r="J35" s="349">
        <f t="shared" si="1"/>
        <v>0</v>
      </c>
      <c r="K35" s="350">
        <f>J35/G35*100</f>
        <v>0</v>
      </c>
      <c r="L35" s="346"/>
      <c r="N35" s="327"/>
    </row>
    <row r="36" spans="5:16" ht="18.75" customHeight="1" x14ac:dyDescent="0.2">
      <c r="E36" s="374" t="s">
        <v>191</v>
      </c>
      <c r="F36" s="337" t="s">
        <v>190</v>
      </c>
      <c r="G36" s="332">
        <v>11590549</v>
      </c>
      <c r="H36" s="332">
        <f>H38+H40</f>
        <v>0</v>
      </c>
      <c r="I36" s="332">
        <f t="shared" si="2"/>
        <v>0</v>
      </c>
      <c r="J36" s="332">
        <f t="shared" si="1"/>
        <v>0</v>
      </c>
      <c r="K36" s="333">
        <f>J36/G36*100</f>
        <v>0</v>
      </c>
      <c r="L36" s="346"/>
      <c r="N36" s="422"/>
      <c r="O36" s="421"/>
    </row>
    <row r="37" spans="5:16" ht="18.75" customHeight="1" x14ac:dyDescent="0.2">
      <c r="E37" s="374"/>
      <c r="F37" s="344" t="s">
        <v>192</v>
      </c>
      <c r="G37" s="332"/>
      <c r="H37" s="340">
        <v>0</v>
      </c>
      <c r="I37" s="340">
        <f t="shared" si="2"/>
        <v>0</v>
      </c>
      <c r="J37" s="332">
        <f t="shared" si="1"/>
        <v>0</v>
      </c>
      <c r="K37" s="333"/>
      <c r="L37" s="346"/>
      <c r="N37" s="421"/>
      <c r="O37" s="327"/>
    </row>
    <row r="38" spans="5:16" ht="18.75" customHeight="1" x14ac:dyDescent="0.2">
      <c r="E38" s="374"/>
      <c r="F38" s="341" t="str">
        <f xml:space="preserve"> "Penerimaan Piutang " &amp;F36</f>
        <v>Penerimaan Piutang Pajak Diskotik, Karaoke, Club Malam, dan Sejenisnya</v>
      </c>
      <c r="G38" s="332"/>
      <c r="H38" s="343">
        <v>0</v>
      </c>
      <c r="I38" s="343">
        <f t="shared" si="2"/>
        <v>0</v>
      </c>
      <c r="J38" s="332">
        <f t="shared" si="1"/>
        <v>0</v>
      </c>
      <c r="K38" s="342"/>
      <c r="L38" s="346"/>
      <c r="N38" s="327"/>
    </row>
    <row r="39" spans="5:16" ht="18.75" customHeight="1" x14ac:dyDescent="0.2">
      <c r="E39" s="374"/>
      <c r="F39" s="341" t="s">
        <v>225</v>
      </c>
      <c r="G39" s="332"/>
      <c r="H39" s="343">
        <v>0</v>
      </c>
      <c r="I39" s="343">
        <f t="shared" si="2"/>
        <v>0</v>
      </c>
      <c r="J39" s="332">
        <f t="shared" si="1"/>
        <v>0</v>
      </c>
      <c r="K39" s="342"/>
      <c r="L39" s="346"/>
      <c r="M39"/>
    </row>
    <row r="40" spans="5:16" ht="18.75" customHeight="1" x14ac:dyDescent="0.2">
      <c r="E40" s="374"/>
      <c r="F40" s="341" t="s">
        <v>275</v>
      </c>
      <c r="G40" s="332"/>
      <c r="H40" s="343">
        <v>0</v>
      </c>
      <c r="I40" s="343">
        <f t="shared" si="2"/>
        <v>0</v>
      </c>
      <c r="J40" s="332">
        <f t="shared" si="1"/>
        <v>0</v>
      </c>
      <c r="K40" s="342"/>
      <c r="L40" s="346"/>
      <c r="M40"/>
    </row>
    <row r="41" spans="5:16" ht="18.75" customHeight="1" x14ac:dyDescent="0.2">
      <c r="E41" s="373" t="s">
        <v>193</v>
      </c>
      <c r="F41" s="351" t="s">
        <v>161</v>
      </c>
      <c r="G41" s="349">
        <f>G42+G43</f>
        <v>846864648</v>
      </c>
      <c r="H41" s="349">
        <f>H42+H43</f>
        <v>3618000</v>
      </c>
      <c r="I41" s="349">
        <f t="shared" si="2"/>
        <v>3618000</v>
      </c>
      <c r="J41" s="349">
        <f t="shared" si="1"/>
        <v>3618000</v>
      </c>
      <c r="K41" s="350">
        <f>J41/G41*100</f>
        <v>0.42722293444937848</v>
      </c>
      <c r="L41" s="346"/>
    </row>
    <row r="42" spans="5:16" ht="18.75" customHeight="1" x14ac:dyDescent="0.2">
      <c r="E42" s="372" t="s">
        <v>195</v>
      </c>
      <c r="F42" s="335" t="s">
        <v>194</v>
      </c>
      <c r="G42" s="334">
        <v>426864648</v>
      </c>
      <c r="H42" s="334">
        <v>1050000</v>
      </c>
      <c r="I42" s="334">
        <f t="shared" si="2"/>
        <v>1050000</v>
      </c>
      <c r="J42" s="332">
        <f t="shared" si="1"/>
        <v>1050000</v>
      </c>
      <c r="K42" s="333">
        <f t="shared" ref="K42:K48" si="3">J42/G42*100</f>
        <v>0.24597961084844863</v>
      </c>
      <c r="L42" s="346"/>
    </row>
    <row r="43" spans="5:16" ht="18.75" customHeight="1" x14ac:dyDescent="0.2">
      <c r="E43" s="372" t="s">
        <v>196</v>
      </c>
      <c r="F43" s="335" t="s">
        <v>197</v>
      </c>
      <c r="G43" s="334">
        <v>420000000</v>
      </c>
      <c r="H43" s="334">
        <f>1488000+1080000</f>
        <v>2568000</v>
      </c>
      <c r="I43" s="334">
        <f t="shared" si="2"/>
        <v>2568000</v>
      </c>
      <c r="J43" s="332">
        <f t="shared" si="1"/>
        <v>2568000</v>
      </c>
      <c r="K43" s="333">
        <f t="shared" si="3"/>
        <v>0.61142857142857143</v>
      </c>
      <c r="L43" s="346"/>
      <c r="M43" s="404"/>
    </row>
    <row r="44" spans="5:16" ht="18.75" customHeight="1" x14ac:dyDescent="0.2">
      <c r="E44" s="373" t="s">
        <v>198</v>
      </c>
      <c r="F44" s="351" t="s">
        <v>162</v>
      </c>
      <c r="G44" s="426">
        <v>20400000000</v>
      </c>
      <c r="H44" s="331">
        <v>1546223884</v>
      </c>
      <c r="I44" s="331">
        <f t="shared" si="2"/>
        <v>1546223884</v>
      </c>
      <c r="J44" s="349">
        <f t="shared" si="1"/>
        <v>1546223884</v>
      </c>
      <c r="K44" s="350">
        <f t="shared" si="3"/>
        <v>7.5795288431372549</v>
      </c>
      <c r="L44" s="346"/>
      <c r="M44" s="404"/>
      <c r="P44" s="403"/>
    </row>
    <row r="45" spans="5:16" ht="18.75" customHeight="1" x14ac:dyDescent="0.2">
      <c r="E45" s="373" t="s">
        <v>199</v>
      </c>
      <c r="F45" s="351" t="s">
        <v>85</v>
      </c>
      <c r="G45" s="331">
        <v>300000000</v>
      </c>
      <c r="H45" s="331">
        <f>H46+H47</f>
        <v>2300000</v>
      </c>
      <c r="I45" s="331">
        <f t="shared" si="2"/>
        <v>2300000</v>
      </c>
      <c r="J45" s="349">
        <f t="shared" si="1"/>
        <v>2300000</v>
      </c>
      <c r="K45" s="350">
        <f t="shared" si="3"/>
        <v>0.76666666666666661</v>
      </c>
      <c r="L45" s="346"/>
      <c r="M45" s="405"/>
      <c r="N45" s="403"/>
    </row>
    <row r="46" spans="5:16" ht="18.75" customHeight="1" x14ac:dyDescent="0.2">
      <c r="E46" s="373"/>
      <c r="F46" s="344" t="s">
        <v>163</v>
      </c>
      <c r="G46" s="331"/>
      <c r="H46" s="334">
        <v>0</v>
      </c>
      <c r="I46" s="334">
        <f t="shared" si="2"/>
        <v>0</v>
      </c>
      <c r="J46" s="332">
        <f t="shared" si="1"/>
        <v>0</v>
      </c>
      <c r="K46" s="350"/>
      <c r="L46" s="346"/>
    </row>
    <row r="47" spans="5:16" ht="18.75" customHeight="1" x14ac:dyDescent="0.2">
      <c r="E47" s="373"/>
      <c r="F47" s="341" t="str">
        <f xml:space="preserve"> "Penerimaan Piutang " &amp;F45</f>
        <v>Penerimaan Piutang Pajak Parkir</v>
      </c>
      <c r="G47" s="331"/>
      <c r="H47" s="334">
        <v>2300000</v>
      </c>
      <c r="I47" s="334">
        <f t="shared" si="2"/>
        <v>2300000</v>
      </c>
      <c r="J47" s="332">
        <f t="shared" si="1"/>
        <v>2300000</v>
      </c>
      <c r="K47" s="350"/>
      <c r="L47" s="346"/>
    </row>
    <row r="48" spans="5:16" ht="18.75" customHeight="1" x14ac:dyDescent="0.2">
      <c r="E48" s="373" t="s">
        <v>202</v>
      </c>
      <c r="F48" s="351" t="s">
        <v>200</v>
      </c>
      <c r="G48" s="331">
        <v>80000000</v>
      </c>
      <c r="H48" s="331">
        <f>H49+H50</f>
        <v>750000</v>
      </c>
      <c r="I48" s="331">
        <f t="shared" si="2"/>
        <v>750000</v>
      </c>
      <c r="J48" s="331">
        <f t="shared" si="1"/>
        <v>750000</v>
      </c>
      <c r="K48" s="350">
        <f t="shared" si="3"/>
        <v>0.9375</v>
      </c>
      <c r="L48" s="346"/>
    </row>
    <row r="49" spans="5:14" ht="18.75" customHeight="1" x14ac:dyDescent="0.2">
      <c r="E49" s="372"/>
      <c r="F49" s="341" t="s">
        <v>201</v>
      </c>
      <c r="G49" s="334"/>
      <c r="H49" s="343">
        <v>750000</v>
      </c>
      <c r="I49" s="343">
        <f t="shared" si="2"/>
        <v>750000</v>
      </c>
      <c r="J49" s="332">
        <f t="shared" si="1"/>
        <v>750000</v>
      </c>
      <c r="K49" s="333"/>
      <c r="L49" s="346"/>
      <c r="M49" s="403"/>
    </row>
    <row r="50" spans="5:14" ht="18.75" customHeight="1" x14ac:dyDescent="0.2">
      <c r="E50" s="372"/>
      <c r="F50" s="341" t="str">
        <f xml:space="preserve"> "Penerimaan Piutang " &amp;F48</f>
        <v>Penerimaan Piutang Pajak Air Tanah</v>
      </c>
      <c r="G50" s="343"/>
      <c r="H50" s="343">
        <v>0</v>
      </c>
      <c r="I50" s="343">
        <f t="shared" si="2"/>
        <v>0</v>
      </c>
      <c r="J50" s="332">
        <f t="shared" si="1"/>
        <v>0</v>
      </c>
      <c r="K50" s="342"/>
      <c r="L50" s="346"/>
    </row>
    <row r="51" spans="5:14" ht="18.75" customHeight="1" x14ac:dyDescent="0.2">
      <c r="E51" s="373" t="s">
        <v>203</v>
      </c>
      <c r="F51" s="351" t="s">
        <v>87</v>
      </c>
      <c r="G51" s="331">
        <v>500000000</v>
      </c>
      <c r="H51" s="331">
        <v>0</v>
      </c>
      <c r="I51" s="331">
        <f t="shared" si="2"/>
        <v>0</v>
      </c>
      <c r="J51" s="349">
        <f t="shared" si="1"/>
        <v>0</v>
      </c>
      <c r="K51" s="350">
        <f>J51/G51*100</f>
        <v>0</v>
      </c>
      <c r="L51" s="346"/>
    </row>
    <row r="52" spans="5:14" ht="18.75" customHeight="1" x14ac:dyDescent="0.2">
      <c r="E52" s="373" t="s">
        <v>204</v>
      </c>
      <c r="F52" s="351" t="s">
        <v>226</v>
      </c>
      <c r="G52" s="331">
        <v>785886750</v>
      </c>
      <c r="H52" s="331">
        <f>H53+H54</f>
        <v>0</v>
      </c>
      <c r="I52" s="331">
        <f t="shared" si="2"/>
        <v>0</v>
      </c>
      <c r="J52" s="349">
        <f t="shared" si="1"/>
        <v>0</v>
      </c>
      <c r="K52" s="350">
        <v>0</v>
      </c>
      <c r="L52" s="346"/>
    </row>
    <row r="53" spans="5:14" ht="18.75" customHeight="1" x14ac:dyDescent="0.2">
      <c r="E53" s="373"/>
      <c r="F53" s="401" t="s">
        <v>228</v>
      </c>
      <c r="G53" s="331"/>
      <c r="H53" s="331"/>
      <c r="I53" s="331">
        <f>H53</f>
        <v>0</v>
      </c>
      <c r="J53" s="349">
        <f>I53</f>
        <v>0</v>
      </c>
      <c r="K53" s="350"/>
      <c r="L53" s="346"/>
    </row>
    <row r="54" spans="5:14" ht="18.75" customHeight="1" x14ac:dyDescent="0.2">
      <c r="E54" s="373"/>
      <c r="F54" s="401" t="s">
        <v>227</v>
      </c>
      <c r="G54" s="331"/>
      <c r="H54" s="334">
        <v>0</v>
      </c>
      <c r="I54" s="334">
        <f>H54</f>
        <v>0</v>
      </c>
      <c r="J54" s="332">
        <f>I54</f>
        <v>0</v>
      </c>
      <c r="K54" s="350"/>
      <c r="L54" s="346"/>
    </row>
    <row r="55" spans="5:14" ht="27" customHeight="1" x14ac:dyDescent="0.2">
      <c r="E55" s="373" t="s">
        <v>206</v>
      </c>
      <c r="F55" s="360" t="s">
        <v>205</v>
      </c>
      <c r="G55" s="361">
        <f>G56+G57</f>
        <v>33451567633</v>
      </c>
      <c r="H55" s="361">
        <f>H56+H57</f>
        <v>164298469</v>
      </c>
      <c r="I55" s="361">
        <f t="shared" si="2"/>
        <v>164298469</v>
      </c>
      <c r="J55" s="361">
        <f t="shared" si="1"/>
        <v>164298469</v>
      </c>
      <c r="K55" s="362">
        <f>J55/G55*100</f>
        <v>0.49115327210530912</v>
      </c>
      <c r="L55" s="346"/>
      <c r="M55" s="327"/>
      <c r="N55" s="403"/>
    </row>
    <row r="56" spans="5:14" ht="27" customHeight="1" x14ac:dyDescent="0.2">
      <c r="E56" s="372"/>
      <c r="F56" s="339" t="s">
        <v>207</v>
      </c>
      <c r="G56" s="343">
        <v>15673511656</v>
      </c>
      <c r="H56" s="358">
        <v>0</v>
      </c>
      <c r="I56" s="358"/>
      <c r="J56" s="359">
        <f t="shared" si="1"/>
        <v>0</v>
      </c>
      <c r="K56" s="402">
        <f t="shared" ref="K56" si="4">J56/G56*100</f>
        <v>0</v>
      </c>
      <c r="L56" s="346"/>
    </row>
    <row r="57" spans="5:14" ht="27" customHeight="1" x14ac:dyDescent="0.2">
      <c r="E57" s="372"/>
      <c r="F57" s="339" t="s">
        <v>208</v>
      </c>
      <c r="G57" s="343">
        <v>17778055977</v>
      </c>
      <c r="H57" s="363">
        <v>164298469</v>
      </c>
      <c r="I57" s="363">
        <f>H57</f>
        <v>164298469</v>
      </c>
      <c r="J57" s="359">
        <f t="shared" si="1"/>
        <v>164298469</v>
      </c>
      <c r="K57" s="342"/>
      <c r="L57" s="347"/>
    </row>
    <row r="58" spans="5:14" ht="26.25" customHeight="1" x14ac:dyDescent="0.2">
      <c r="E58" s="373" t="s">
        <v>209</v>
      </c>
      <c r="F58" s="352" t="s">
        <v>115</v>
      </c>
      <c r="G58" s="331">
        <v>11843815804</v>
      </c>
      <c r="H58" s="331">
        <v>254708400</v>
      </c>
      <c r="I58" s="331">
        <f>H58</f>
        <v>254708400</v>
      </c>
      <c r="J58" s="370">
        <f t="shared" si="1"/>
        <v>254708400</v>
      </c>
      <c r="K58" s="357">
        <f>J58/G58*100</f>
        <v>2.1505602942083715</v>
      </c>
      <c r="L58" s="346"/>
      <c r="M58" s="419"/>
    </row>
    <row r="59" spans="5:14" ht="10.5" customHeight="1" x14ac:dyDescent="0.2">
      <c r="E59" s="372"/>
      <c r="F59" s="336"/>
      <c r="G59" s="334"/>
      <c r="H59" s="334"/>
      <c r="I59" s="334"/>
      <c r="J59" s="334"/>
      <c r="K59" s="333"/>
      <c r="L59" s="346"/>
    </row>
    <row r="60" spans="5:14" ht="18.75" customHeight="1" x14ac:dyDescent="0.2">
      <c r="E60" s="390" t="str">
        <f>E10</f>
        <v>4.1.02</v>
      </c>
      <c r="F60" s="391" t="str">
        <f>F10</f>
        <v>HASIL RETRIBUSI DAERAH</v>
      </c>
      <c r="G60" s="375">
        <f>G61</f>
        <v>538484000</v>
      </c>
      <c r="H60" s="375">
        <v>0</v>
      </c>
      <c r="I60" s="375">
        <f t="shared" ref="I60:I65" si="5">H60</f>
        <v>0</v>
      </c>
      <c r="J60" s="375">
        <f t="shared" ref="J60:J65" si="6">H60</f>
        <v>0</v>
      </c>
      <c r="K60" s="388">
        <f>J60/G60*100</f>
        <v>0</v>
      </c>
      <c r="L60" s="389"/>
    </row>
    <row r="61" spans="5:14" s="313" customFormat="1" ht="18.75" customHeight="1" x14ac:dyDescent="0.2">
      <c r="E61" s="372" t="s">
        <v>210</v>
      </c>
      <c r="F61" s="371" t="s">
        <v>93</v>
      </c>
      <c r="G61" s="334">
        <f>G62+G63</f>
        <v>538484000</v>
      </c>
      <c r="H61" s="343">
        <v>0</v>
      </c>
      <c r="I61" s="343">
        <f t="shared" si="5"/>
        <v>0</v>
      </c>
      <c r="J61" s="343">
        <f t="shared" si="6"/>
        <v>0</v>
      </c>
      <c r="K61" s="342">
        <f>J61/G61*100</f>
        <v>0</v>
      </c>
      <c r="L61" s="348"/>
    </row>
    <row r="62" spans="5:14" ht="18.75" customHeight="1" x14ac:dyDescent="0.2">
      <c r="E62" s="372" t="s">
        <v>211</v>
      </c>
      <c r="F62" s="336" t="s">
        <v>212</v>
      </c>
      <c r="G62" s="343">
        <v>538484000</v>
      </c>
      <c r="H62" s="334">
        <v>0</v>
      </c>
      <c r="I62" s="334">
        <f t="shared" si="5"/>
        <v>0</v>
      </c>
      <c r="J62" s="332">
        <f t="shared" si="6"/>
        <v>0</v>
      </c>
      <c r="K62" s="333">
        <f>J62/G62*100</f>
        <v>0</v>
      </c>
      <c r="L62" s="346"/>
    </row>
    <row r="63" spans="5:14" ht="21" customHeight="1" x14ac:dyDescent="0.2">
      <c r="E63" s="372"/>
      <c r="F63" s="339" t="s">
        <v>213</v>
      </c>
      <c r="G63" s="334"/>
      <c r="H63" s="343">
        <v>0</v>
      </c>
      <c r="I63" s="343">
        <f t="shared" si="5"/>
        <v>0</v>
      </c>
      <c r="J63" s="332">
        <f t="shared" si="6"/>
        <v>0</v>
      </c>
      <c r="K63" s="333"/>
      <c r="L63" s="346"/>
    </row>
    <row r="64" spans="5:14" ht="21" customHeight="1" x14ac:dyDescent="0.2">
      <c r="E64" s="390" t="s">
        <v>214</v>
      </c>
      <c r="F64" s="391" t="str">
        <f>F11</f>
        <v>LAIN-LAIN PAD YANG SAH</v>
      </c>
      <c r="G64" s="375">
        <f>G65</f>
        <v>300000000</v>
      </c>
      <c r="H64" s="375">
        <f>H65</f>
        <v>50931687</v>
      </c>
      <c r="I64" s="375">
        <f>H64</f>
        <v>50931687</v>
      </c>
      <c r="J64" s="375">
        <f>H64</f>
        <v>50931687</v>
      </c>
      <c r="K64" s="388">
        <f>J64/G64*100</f>
        <v>16.977228999999998</v>
      </c>
      <c r="L64" s="389"/>
    </row>
    <row r="65" spans="5:14" ht="24" customHeight="1" x14ac:dyDescent="0.2">
      <c r="E65" s="372" t="s">
        <v>216</v>
      </c>
      <c r="F65" s="371" t="s">
        <v>217</v>
      </c>
      <c r="G65" s="334">
        <v>300000000</v>
      </c>
      <c r="H65" s="334">
        <f>H66+H67</f>
        <v>50931687</v>
      </c>
      <c r="I65" s="334">
        <f t="shared" si="5"/>
        <v>50931687</v>
      </c>
      <c r="J65" s="332">
        <f t="shared" si="6"/>
        <v>50931687</v>
      </c>
      <c r="K65" s="333">
        <f>J65/G65*100</f>
        <v>16.977228999999998</v>
      </c>
      <c r="L65" s="346"/>
      <c r="M65" s="405"/>
    </row>
    <row r="66" spans="5:14" ht="24" customHeight="1" x14ac:dyDescent="0.25">
      <c r="E66" s="372" t="s">
        <v>215</v>
      </c>
      <c r="F66" s="339" t="s">
        <v>218</v>
      </c>
      <c r="G66" s="334"/>
      <c r="H66" s="334">
        <v>37767649</v>
      </c>
      <c r="I66" s="334">
        <f>H66</f>
        <v>37767649</v>
      </c>
      <c r="J66" s="332">
        <f>I66</f>
        <v>37767649</v>
      </c>
      <c r="K66" s="333"/>
      <c r="L66" s="346"/>
      <c r="M66" s="423">
        <v>2700000</v>
      </c>
      <c r="N66" s="424" t="s">
        <v>279</v>
      </c>
    </row>
    <row r="67" spans="5:14" ht="24" customHeight="1" x14ac:dyDescent="0.25">
      <c r="E67" s="372"/>
      <c r="F67" s="339" t="s">
        <v>229</v>
      </c>
      <c r="G67" s="334"/>
      <c r="H67" s="334">
        <f>M69</f>
        <v>13164038</v>
      </c>
      <c r="I67" s="334">
        <f>H67</f>
        <v>13164038</v>
      </c>
      <c r="J67" s="332">
        <f>I67</f>
        <v>13164038</v>
      </c>
      <c r="K67" s="333"/>
      <c r="L67" s="346"/>
      <c r="M67" s="423">
        <v>10464038</v>
      </c>
      <c r="N67" s="424" t="s">
        <v>280</v>
      </c>
    </row>
    <row r="68" spans="5:14" ht="10.5" customHeight="1" thickBot="1" x14ac:dyDescent="0.3">
      <c r="E68" s="345"/>
      <c r="F68" s="335"/>
      <c r="G68" s="334"/>
      <c r="H68" s="334"/>
      <c r="I68" s="334"/>
      <c r="J68" s="334"/>
      <c r="K68" s="333"/>
      <c r="L68" s="346"/>
      <c r="M68" s="424"/>
      <c r="N68" s="424"/>
    </row>
    <row r="69" spans="5:14" ht="10.5" customHeight="1" x14ac:dyDescent="0.25">
      <c r="E69" s="353"/>
      <c r="F69" s="354"/>
      <c r="G69" s="355"/>
      <c r="H69" s="355"/>
      <c r="I69" s="355"/>
      <c r="J69" s="355"/>
      <c r="K69" s="356"/>
      <c r="L69" s="356"/>
      <c r="M69" s="423">
        <f>M66+M67</f>
        <v>13164038</v>
      </c>
      <c r="N69" s="424"/>
    </row>
    <row r="70" spans="5:14" ht="10.5" customHeight="1" x14ac:dyDescent="0.2">
      <c r="E70" s="364"/>
      <c r="F70" s="365"/>
      <c r="G70" s="366"/>
      <c r="H70" s="366"/>
      <c r="I70" s="366"/>
      <c r="J70" s="366"/>
      <c r="K70" s="367"/>
      <c r="L70" s="367"/>
    </row>
    <row r="71" spans="5:14" ht="19.5" customHeight="1" x14ac:dyDescent="0.2">
      <c r="J71" s="883" t="s">
        <v>278</v>
      </c>
      <c r="K71" s="868"/>
      <c r="L71" s="868"/>
    </row>
    <row r="72" spans="5:14" ht="12.75" customHeight="1" x14ac:dyDescent="0.2">
      <c r="E72" s="867" t="s">
        <v>120</v>
      </c>
      <c r="F72" s="867"/>
      <c r="G72" s="868" t="s">
        <v>165</v>
      </c>
      <c r="H72" s="868"/>
      <c r="I72" s="868"/>
      <c r="J72" s="884" t="s">
        <v>119</v>
      </c>
      <c r="K72" s="884"/>
      <c r="L72" s="884"/>
      <c r="M72" s="860"/>
      <c r="N72" s="860"/>
    </row>
    <row r="74" spans="5:14" ht="28.5" customHeight="1" x14ac:dyDescent="0.2"/>
    <row r="75" spans="5:14" x14ac:dyDescent="0.2">
      <c r="E75" s="838" t="str">
        <f>[1]DESEMBER!$E$73:$F$73</f>
        <v>ERNIATI,S.E,M.Si</v>
      </c>
      <c r="F75" s="838"/>
      <c r="G75" s="838" t="s">
        <v>166</v>
      </c>
      <c r="H75" s="838"/>
      <c r="I75" s="838"/>
      <c r="J75" s="838" t="s">
        <v>154</v>
      </c>
      <c r="K75" s="838"/>
      <c r="L75" s="838"/>
      <c r="M75" s="318"/>
      <c r="N75" s="316"/>
    </row>
    <row r="76" spans="5:14" x14ac:dyDescent="0.2">
      <c r="E76" s="833" t="s">
        <v>121</v>
      </c>
      <c r="F76" s="833"/>
      <c r="G76" s="832" t="s">
        <v>167</v>
      </c>
      <c r="H76" s="833"/>
      <c r="I76" s="833"/>
      <c r="J76" s="832" t="s">
        <v>155</v>
      </c>
      <c r="K76" s="833"/>
      <c r="L76" s="833"/>
      <c r="M76" s="863"/>
      <c r="N76" s="863"/>
    </row>
    <row r="77" spans="5:14" x14ac:dyDescent="0.2">
      <c r="F77" s="316"/>
      <c r="G77" s="314"/>
      <c r="H77" s="314"/>
      <c r="I77" s="314"/>
      <c r="J77" s="833"/>
      <c r="K77" s="833"/>
      <c r="L77" s="833"/>
      <c r="M77" s="863"/>
      <c r="N77" s="863"/>
    </row>
    <row r="78" spans="5:14" x14ac:dyDescent="0.2">
      <c r="F78" s="316"/>
      <c r="G78" s="314"/>
      <c r="H78" s="314"/>
      <c r="I78" s="314"/>
      <c r="J78" s="429"/>
      <c r="K78" s="429"/>
      <c r="L78" s="429"/>
      <c r="M78" s="432"/>
      <c r="N78" s="432"/>
    </row>
    <row r="79" spans="5:14" x14ac:dyDescent="0.2">
      <c r="F79" s="429"/>
      <c r="G79" s="833"/>
      <c r="H79" s="833"/>
      <c r="I79" s="833"/>
      <c r="J79" s="833"/>
      <c r="K79" s="833"/>
      <c r="L79" s="314"/>
      <c r="M79" s="833"/>
      <c r="N79" s="833"/>
    </row>
    <row r="80" spans="5:14" x14ac:dyDescent="0.2">
      <c r="F80" s="368" t="s">
        <v>122</v>
      </c>
      <c r="G80" s="369" t="s">
        <v>123</v>
      </c>
      <c r="H80" s="429"/>
      <c r="I80" s="429"/>
      <c r="J80" s="429"/>
      <c r="K80" s="429"/>
      <c r="L80" s="314"/>
      <c r="M80" s="429"/>
      <c r="N80" s="429"/>
    </row>
    <row r="81" spans="5:14" x14ac:dyDescent="0.2">
      <c r="G81" s="429"/>
      <c r="H81" s="429"/>
      <c r="I81" s="429"/>
      <c r="J81" s="429"/>
      <c r="K81" s="429"/>
      <c r="L81" s="314"/>
      <c r="M81" s="429"/>
      <c r="N81" s="429"/>
    </row>
    <row r="82" spans="5:14" x14ac:dyDescent="0.2">
      <c r="F82" s="338" t="s">
        <v>152</v>
      </c>
      <c r="G82" s="432" t="s">
        <v>124</v>
      </c>
      <c r="H82" s="429"/>
      <c r="I82" s="429"/>
      <c r="J82" s="429"/>
      <c r="K82" s="429"/>
      <c r="L82" s="314"/>
      <c r="M82" s="429"/>
      <c r="N82" s="429"/>
    </row>
    <row r="83" spans="5:14" x14ac:dyDescent="0.2">
      <c r="F83" s="338"/>
      <c r="G83" s="316"/>
      <c r="H83" s="429"/>
      <c r="I83" s="429"/>
      <c r="J83" s="429"/>
      <c r="K83" s="429"/>
      <c r="L83" s="314"/>
      <c r="M83" s="429"/>
      <c r="N83" s="429"/>
    </row>
    <row r="84" spans="5:14" x14ac:dyDescent="0.2">
      <c r="F84" s="338" t="s">
        <v>153</v>
      </c>
      <c r="G84" s="432" t="s">
        <v>124</v>
      </c>
      <c r="H84" s="429"/>
      <c r="I84" s="429"/>
      <c r="J84" s="429"/>
      <c r="K84" s="429"/>
      <c r="L84" s="314"/>
      <c r="M84" s="429"/>
      <c r="N84" s="429"/>
    </row>
    <row r="85" spans="5:14" x14ac:dyDescent="0.2">
      <c r="F85" s="314"/>
      <c r="G85" s="432"/>
      <c r="H85" s="429"/>
      <c r="I85" s="429"/>
      <c r="J85" s="429"/>
      <c r="K85" s="429"/>
      <c r="L85" s="314"/>
      <c r="M85" s="429"/>
      <c r="N85" s="429"/>
    </row>
    <row r="86" spans="5:14" x14ac:dyDescent="0.2">
      <c r="H86" s="429"/>
      <c r="I86" s="429"/>
      <c r="J86" s="429"/>
      <c r="K86" s="429"/>
      <c r="L86" s="314"/>
      <c r="M86" s="429"/>
      <c r="N86" s="429"/>
    </row>
    <row r="87" spans="5:14" x14ac:dyDescent="0.2">
      <c r="F87" s="314"/>
      <c r="G87" s="432"/>
    </row>
    <row r="88" spans="5:14" x14ac:dyDescent="0.2">
      <c r="I88" s="328" t="s">
        <v>145</v>
      </c>
    </row>
    <row r="91" spans="5:14" x14ac:dyDescent="0.2">
      <c r="E91" s="864"/>
      <c r="F91" s="864"/>
      <c r="G91" s="864"/>
      <c r="H91" s="864"/>
      <c r="I91" s="864"/>
      <c r="J91" s="864"/>
      <c r="K91" s="864"/>
      <c r="L91" s="864"/>
    </row>
    <row r="92" spans="5:14" x14ac:dyDescent="0.2">
      <c r="E92" s="864"/>
      <c r="F92" s="864"/>
      <c r="G92" s="864"/>
      <c r="H92" s="864"/>
      <c r="I92" s="864"/>
      <c r="J92" s="864"/>
      <c r="K92" s="864"/>
      <c r="L92" s="864"/>
    </row>
    <row r="93" spans="5:14" x14ac:dyDescent="0.2">
      <c r="E93" s="861"/>
      <c r="F93" s="861"/>
      <c r="G93" s="861"/>
      <c r="H93" s="861"/>
      <c r="I93" s="861"/>
      <c r="J93" s="861"/>
      <c r="K93" s="861"/>
      <c r="L93" s="861"/>
    </row>
    <row r="94" spans="5:14" x14ac:dyDescent="0.2">
      <c r="E94" s="425"/>
      <c r="F94" s="425"/>
      <c r="G94" s="425"/>
      <c r="H94" s="425"/>
      <c r="I94" s="425"/>
      <c r="J94" s="425"/>
      <c r="K94" s="425"/>
      <c r="L94" s="425"/>
      <c r="M94" s="425"/>
    </row>
    <row r="95" spans="5:14" x14ac:dyDescent="0.2">
      <c r="E95" s="433"/>
      <c r="F95" s="434"/>
      <c r="G95" s="435"/>
      <c r="H95" s="434"/>
      <c r="I95" s="434"/>
      <c r="J95" s="434"/>
      <c r="K95" s="434"/>
      <c r="L95" s="435"/>
      <c r="M95" s="425"/>
    </row>
    <row r="96" spans="5:14" ht="17.25" customHeight="1" x14ac:dyDescent="0.2">
      <c r="E96" s="436"/>
      <c r="F96" s="437"/>
      <c r="G96" s="438"/>
      <c r="H96" s="438"/>
      <c r="I96" s="438"/>
      <c r="J96" s="438"/>
      <c r="K96" s="439"/>
      <c r="L96" s="439"/>
      <c r="M96" s="425"/>
    </row>
    <row r="97" spans="5:13" ht="17.25" customHeight="1" x14ac:dyDescent="0.2">
      <c r="E97" s="440"/>
      <c r="F97" s="441"/>
      <c r="G97" s="442"/>
      <c r="H97" s="442"/>
      <c r="I97" s="442"/>
      <c r="J97" s="442"/>
      <c r="K97" s="443"/>
      <c r="L97" s="443"/>
      <c r="M97" s="425"/>
    </row>
    <row r="98" spans="5:13" ht="22.5" customHeight="1" x14ac:dyDescent="0.2">
      <c r="E98" s="440"/>
      <c r="F98" s="441"/>
      <c r="G98" s="442"/>
      <c r="H98" s="442"/>
      <c r="I98" s="442"/>
      <c r="J98" s="442"/>
      <c r="K98" s="443"/>
      <c r="L98" s="443"/>
      <c r="M98" s="425"/>
    </row>
    <row r="99" spans="5:13" ht="22.5" customHeight="1" x14ac:dyDescent="0.2">
      <c r="E99" s="440"/>
      <c r="F99" s="441"/>
      <c r="G99" s="442"/>
      <c r="H99" s="442"/>
      <c r="I99" s="442"/>
      <c r="J99" s="442"/>
      <c r="K99" s="443"/>
      <c r="L99" s="443"/>
      <c r="M99" s="425"/>
    </row>
    <row r="100" spans="5:13" ht="14.25" customHeight="1" x14ac:dyDescent="0.2">
      <c r="E100" s="444"/>
      <c r="F100" s="445"/>
      <c r="G100" s="446"/>
      <c r="H100" s="446"/>
      <c r="I100" s="446"/>
      <c r="J100" s="446"/>
      <c r="K100" s="447"/>
      <c r="L100" s="447"/>
      <c r="M100" s="425"/>
    </row>
    <row r="101" spans="5:13" ht="16.5" customHeight="1" x14ac:dyDescent="0.2">
      <c r="E101" s="444"/>
      <c r="F101" s="445"/>
      <c r="G101" s="446"/>
      <c r="H101" s="446"/>
      <c r="I101" s="446"/>
      <c r="J101" s="446"/>
      <c r="K101" s="447"/>
      <c r="L101" s="447"/>
      <c r="M101" s="425"/>
    </row>
    <row r="102" spans="5:13" ht="16.5" customHeight="1" x14ac:dyDescent="0.2">
      <c r="E102" s="444"/>
      <c r="F102" s="448"/>
      <c r="G102" s="449"/>
      <c r="H102" s="449"/>
      <c r="I102" s="449"/>
      <c r="J102" s="449"/>
      <c r="K102" s="450"/>
      <c r="L102" s="450"/>
      <c r="M102" s="425"/>
    </row>
    <row r="103" spans="5:13" ht="23.25" customHeight="1" x14ac:dyDescent="0.2">
      <c r="E103" s="444"/>
      <c r="F103" s="451"/>
      <c r="G103" s="449"/>
      <c r="H103" s="449"/>
      <c r="I103" s="449"/>
      <c r="J103" s="449"/>
      <c r="K103" s="450"/>
      <c r="L103" s="450"/>
      <c r="M103" s="425"/>
    </row>
    <row r="104" spans="5:13" ht="19.5" customHeight="1" x14ac:dyDescent="0.2">
      <c r="E104" s="444"/>
      <c r="F104" s="448"/>
      <c r="G104" s="449"/>
      <c r="H104" s="449"/>
      <c r="I104" s="449"/>
      <c r="J104" s="449"/>
      <c r="K104" s="450"/>
      <c r="L104" s="450"/>
      <c r="M104" s="425"/>
    </row>
    <row r="105" spans="5:13" ht="18.75" customHeight="1" x14ac:dyDescent="0.2">
      <c r="E105" s="444"/>
      <c r="F105" s="448"/>
      <c r="G105" s="449"/>
      <c r="H105" s="449"/>
      <c r="I105" s="449"/>
      <c r="J105" s="449"/>
      <c r="K105" s="450"/>
      <c r="L105" s="450"/>
      <c r="M105" s="425"/>
    </row>
    <row r="106" spans="5:13" ht="19.5" customHeight="1" x14ac:dyDescent="0.2">
      <c r="E106" s="444"/>
      <c r="F106" s="448"/>
      <c r="G106" s="449"/>
      <c r="H106" s="449"/>
      <c r="I106" s="449"/>
      <c r="J106" s="449"/>
      <c r="K106" s="450"/>
      <c r="L106" s="450"/>
      <c r="M106" s="425"/>
    </row>
    <row r="107" spans="5:13" ht="19.5" customHeight="1" x14ac:dyDescent="0.2">
      <c r="E107" s="444"/>
      <c r="F107" s="448"/>
      <c r="G107" s="449"/>
      <c r="H107" s="449"/>
      <c r="I107" s="449"/>
      <c r="J107" s="449"/>
      <c r="K107" s="450"/>
      <c r="L107" s="450"/>
      <c r="M107" s="425"/>
    </row>
    <row r="108" spans="5:13" ht="19.5" customHeight="1" x14ac:dyDescent="0.2">
      <c r="E108" s="444"/>
      <c r="F108" s="452"/>
      <c r="G108" s="449"/>
      <c r="H108" s="449"/>
      <c r="I108" s="449"/>
      <c r="J108" s="449"/>
      <c r="K108" s="450"/>
      <c r="L108" s="450"/>
      <c r="M108" s="425"/>
    </row>
    <row r="109" spans="5:13" ht="19.5" customHeight="1" x14ac:dyDescent="0.2">
      <c r="E109" s="444"/>
      <c r="F109" s="448"/>
      <c r="G109" s="449"/>
      <c r="H109" s="449"/>
      <c r="I109" s="449"/>
      <c r="J109" s="449"/>
      <c r="K109" s="450"/>
      <c r="L109" s="450"/>
      <c r="M109" s="425"/>
    </row>
    <row r="110" spans="5:13" ht="19.5" customHeight="1" x14ac:dyDescent="0.2">
      <c r="E110" s="444"/>
      <c r="F110" s="452"/>
      <c r="G110" s="449"/>
      <c r="H110" s="449"/>
      <c r="I110" s="449"/>
      <c r="J110" s="449"/>
      <c r="K110" s="450"/>
      <c r="L110" s="450"/>
      <c r="M110" s="425"/>
    </row>
    <row r="111" spans="5:13" ht="19.5" customHeight="1" x14ac:dyDescent="0.2">
      <c r="E111" s="444"/>
      <c r="F111" s="448"/>
      <c r="G111" s="449"/>
      <c r="H111" s="449"/>
      <c r="I111" s="449"/>
      <c r="J111" s="449"/>
      <c r="K111" s="450"/>
      <c r="L111" s="450"/>
      <c r="M111" s="425"/>
    </row>
    <row r="112" spans="5:13" ht="19.5" customHeight="1" x14ac:dyDescent="0.2">
      <c r="E112" s="444"/>
      <c r="F112" s="448"/>
      <c r="G112" s="449"/>
      <c r="H112" s="449"/>
      <c r="I112" s="449"/>
      <c r="J112" s="449"/>
      <c r="K112" s="450"/>
      <c r="L112" s="450"/>
      <c r="M112" s="425"/>
    </row>
    <row r="113" spans="5:13" ht="19.5" customHeight="1" x14ac:dyDescent="0.2">
      <c r="E113" s="444"/>
      <c r="F113" s="453"/>
      <c r="G113" s="449"/>
      <c r="H113" s="449"/>
      <c r="I113" s="449"/>
      <c r="J113" s="449"/>
      <c r="K113" s="450"/>
      <c r="L113" s="450"/>
      <c r="M113" s="425"/>
    </row>
    <row r="114" spans="5:13" ht="16.5" customHeight="1" x14ac:dyDescent="0.2">
      <c r="E114" s="444"/>
      <c r="F114" s="453"/>
      <c r="G114" s="449"/>
      <c r="H114" s="449"/>
      <c r="I114" s="449"/>
      <c r="J114" s="449"/>
      <c r="K114" s="450"/>
      <c r="L114" s="450"/>
      <c r="M114" s="425"/>
    </row>
    <row r="115" spans="5:13" ht="15" customHeight="1" x14ac:dyDescent="0.2">
      <c r="E115" s="444"/>
      <c r="F115" s="448"/>
      <c r="G115" s="449"/>
      <c r="H115" s="449"/>
      <c r="I115" s="449"/>
      <c r="J115" s="449"/>
      <c r="K115" s="450"/>
      <c r="L115" s="450"/>
      <c r="M115" s="425"/>
    </row>
    <row r="116" spans="5:13" ht="19.5" customHeight="1" x14ac:dyDescent="0.2">
      <c r="E116" s="444"/>
      <c r="F116" s="448"/>
      <c r="G116" s="449"/>
      <c r="H116" s="449"/>
      <c r="I116" s="449"/>
      <c r="J116" s="449"/>
      <c r="K116" s="450"/>
      <c r="L116" s="450"/>
      <c r="M116" s="425"/>
    </row>
    <row r="117" spans="5:13" ht="19.5" customHeight="1" x14ac:dyDescent="0.2">
      <c r="E117" s="444"/>
      <c r="F117" s="448"/>
      <c r="G117" s="449"/>
      <c r="H117" s="449"/>
      <c r="I117" s="449"/>
      <c r="J117" s="449"/>
      <c r="K117" s="450"/>
      <c r="L117" s="450"/>
      <c r="M117" s="425"/>
    </row>
    <row r="118" spans="5:13" ht="19.5" customHeight="1" x14ac:dyDescent="0.2">
      <c r="E118" s="444"/>
      <c r="F118" s="448"/>
      <c r="G118" s="449"/>
      <c r="H118" s="449"/>
      <c r="I118" s="449"/>
      <c r="J118" s="449"/>
      <c r="K118" s="450"/>
      <c r="L118" s="450"/>
      <c r="M118" s="425"/>
    </row>
    <row r="119" spans="5:13" ht="19.5" customHeight="1" x14ac:dyDescent="0.2">
      <c r="E119" s="444"/>
      <c r="F119" s="448"/>
      <c r="G119" s="449"/>
      <c r="H119" s="449"/>
      <c r="I119" s="449"/>
      <c r="J119" s="449"/>
      <c r="K119" s="450"/>
      <c r="L119" s="450"/>
      <c r="M119" s="425"/>
    </row>
    <row r="120" spans="5:13" ht="26.25" customHeight="1" x14ac:dyDescent="0.2">
      <c r="E120" s="444"/>
      <c r="F120" s="451"/>
      <c r="G120" s="449"/>
      <c r="H120" s="449"/>
      <c r="I120" s="449"/>
      <c r="J120" s="449"/>
      <c r="K120" s="450"/>
      <c r="L120" s="450"/>
      <c r="M120" s="425"/>
    </row>
    <row r="121" spans="5:13" ht="26.25" customHeight="1" x14ac:dyDescent="0.2">
      <c r="E121" s="444"/>
      <c r="F121" s="451"/>
      <c r="G121" s="449"/>
      <c r="H121" s="449"/>
      <c r="I121" s="449"/>
      <c r="J121" s="449"/>
      <c r="K121" s="450"/>
      <c r="L121" s="450"/>
      <c r="M121" s="425"/>
    </row>
    <row r="122" spans="5:13" ht="27" customHeight="1" x14ac:dyDescent="0.2">
      <c r="E122" s="444"/>
      <c r="F122" s="445"/>
      <c r="G122" s="446"/>
      <c r="H122" s="446"/>
      <c r="I122" s="446"/>
      <c r="J122" s="446"/>
      <c r="K122" s="447"/>
      <c r="L122" s="447"/>
      <c r="M122" s="425"/>
    </row>
    <row r="123" spans="5:13" ht="19.5" customHeight="1" x14ac:dyDescent="0.2">
      <c r="E123" s="454"/>
      <c r="F123" s="455"/>
      <c r="G123" s="456"/>
      <c r="H123" s="456"/>
      <c r="I123" s="456"/>
      <c r="J123" s="456"/>
      <c r="K123" s="457"/>
      <c r="L123" s="457"/>
      <c r="M123" s="425"/>
    </row>
    <row r="124" spans="5:13" ht="19.5" customHeight="1" x14ac:dyDescent="0.2">
      <c r="E124" s="444"/>
      <c r="F124" s="453"/>
      <c r="G124" s="449"/>
      <c r="H124" s="449"/>
      <c r="I124" s="449"/>
      <c r="J124" s="449"/>
      <c r="K124" s="450"/>
      <c r="L124" s="450"/>
      <c r="M124" s="425"/>
    </row>
    <row r="125" spans="5:13" ht="19.5" customHeight="1" x14ac:dyDescent="0.2">
      <c r="E125" s="444"/>
      <c r="F125" s="453"/>
      <c r="G125" s="449"/>
      <c r="H125" s="449"/>
      <c r="I125" s="449"/>
      <c r="J125" s="449"/>
      <c r="K125" s="450"/>
      <c r="L125" s="450"/>
      <c r="M125" s="425"/>
    </row>
    <row r="126" spans="5:13" ht="19.5" customHeight="1" x14ac:dyDescent="0.2">
      <c r="E126" s="444"/>
      <c r="F126" s="453"/>
      <c r="G126" s="449"/>
      <c r="H126" s="449"/>
      <c r="I126" s="449"/>
      <c r="J126" s="449"/>
      <c r="K126" s="450"/>
      <c r="L126" s="450"/>
      <c r="M126" s="425"/>
    </row>
    <row r="127" spans="5:13" ht="19.5" customHeight="1" x14ac:dyDescent="0.2">
      <c r="E127" s="444"/>
      <c r="F127" s="453"/>
      <c r="G127" s="449"/>
      <c r="H127" s="449"/>
      <c r="I127" s="449"/>
      <c r="J127" s="449"/>
      <c r="K127" s="450"/>
      <c r="L127" s="450"/>
      <c r="M127" s="425"/>
    </row>
    <row r="128" spans="5:13" ht="19.5" customHeight="1" x14ac:dyDescent="0.2">
      <c r="E128" s="444"/>
      <c r="F128" s="453"/>
      <c r="G128" s="449"/>
      <c r="H128" s="449"/>
      <c r="I128" s="449"/>
      <c r="J128" s="449"/>
      <c r="K128" s="450"/>
      <c r="L128" s="450"/>
      <c r="M128" s="425"/>
    </row>
    <row r="129" spans="5:13" ht="19.5" customHeight="1" x14ac:dyDescent="0.2">
      <c r="E129" s="444"/>
      <c r="F129" s="453"/>
      <c r="G129" s="449"/>
      <c r="H129" s="449"/>
      <c r="I129" s="449"/>
      <c r="J129" s="449"/>
      <c r="K129" s="450"/>
      <c r="L129" s="450"/>
      <c r="M129" s="425"/>
    </row>
    <row r="130" spans="5:13" ht="19.5" customHeight="1" x14ac:dyDescent="0.2">
      <c r="E130" s="454"/>
      <c r="F130" s="455"/>
      <c r="G130" s="456"/>
      <c r="H130" s="456"/>
      <c r="I130" s="456"/>
      <c r="J130" s="456"/>
      <c r="K130" s="457"/>
      <c r="L130" s="457"/>
      <c r="M130" s="425"/>
    </row>
    <row r="131" spans="5:13" ht="19.5" customHeight="1" x14ac:dyDescent="0.2">
      <c r="E131" s="444"/>
      <c r="F131" s="453"/>
      <c r="G131" s="449"/>
      <c r="H131" s="458"/>
      <c r="I131" s="458"/>
      <c r="J131" s="458"/>
      <c r="K131" s="450"/>
      <c r="L131" s="450"/>
      <c r="M131" s="425"/>
    </row>
    <row r="132" spans="5:13" ht="19.5" customHeight="1" x14ac:dyDescent="0.2">
      <c r="E132" s="444"/>
      <c r="F132" s="445"/>
      <c r="G132" s="446"/>
      <c r="H132" s="446"/>
      <c r="I132" s="446"/>
      <c r="J132" s="446"/>
      <c r="K132" s="447"/>
      <c r="L132" s="447"/>
      <c r="M132" s="425"/>
    </row>
    <row r="133" spans="5:13" ht="19.5" customHeight="1" x14ac:dyDescent="0.2">
      <c r="E133" s="444"/>
      <c r="F133" s="452"/>
      <c r="G133" s="449"/>
      <c r="H133" s="459"/>
      <c r="I133" s="459"/>
      <c r="J133" s="459"/>
      <c r="K133" s="450"/>
      <c r="L133" s="450"/>
      <c r="M133" s="425"/>
    </row>
    <row r="134" spans="5:13" ht="19.5" customHeight="1" x14ac:dyDescent="0.2">
      <c r="E134" s="444"/>
      <c r="F134" s="452"/>
      <c r="G134" s="449"/>
      <c r="H134" s="460"/>
      <c r="I134" s="460"/>
      <c r="J134" s="460"/>
      <c r="K134" s="450"/>
      <c r="L134" s="450"/>
      <c r="M134" s="425"/>
    </row>
    <row r="135" spans="5:13" ht="18.75" customHeight="1" x14ac:dyDescent="0.2">
      <c r="E135" s="444"/>
      <c r="F135" s="452"/>
      <c r="G135" s="449"/>
      <c r="H135" s="449"/>
      <c r="I135" s="449"/>
      <c r="J135" s="449"/>
      <c r="K135" s="450"/>
      <c r="L135" s="450"/>
      <c r="M135" s="425"/>
    </row>
    <row r="136" spans="5:13" x14ac:dyDescent="0.2">
      <c r="E136" s="425"/>
      <c r="F136" s="425"/>
      <c r="G136" s="461"/>
      <c r="H136" s="425"/>
      <c r="I136" s="425"/>
      <c r="J136" s="425"/>
      <c r="K136" s="425"/>
      <c r="L136" s="425"/>
      <c r="M136" s="425"/>
    </row>
    <row r="137" spans="5:13" ht="12.75" customHeight="1" x14ac:dyDescent="0.2">
      <c r="E137" s="425"/>
      <c r="F137" s="425"/>
      <c r="G137" s="425"/>
      <c r="H137" s="425"/>
      <c r="I137" s="425"/>
      <c r="J137" s="857"/>
      <c r="K137" s="857"/>
      <c r="L137" s="857"/>
      <c r="M137" s="425"/>
    </row>
    <row r="138" spans="5:13" ht="12.75" customHeight="1" x14ac:dyDescent="0.2">
      <c r="E138" s="425"/>
      <c r="F138" s="462"/>
      <c r="G138" s="857"/>
      <c r="H138" s="857"/>
      <c r="I138" s="857"/>
      <c r="J138" s="858"/>
      <c r="K138" s="858"/>
      <c r="L138" s="858"/>
      <c r="M138" s="425"/>
    </row>
    <row r="139" spans="5:13" x14ac:dyDescent="0.2">
      <c r="E139" s="425"/>
      <c r="F139" s="425"/>
      <c r="G139" s="425"/>
      <c r="H139" s="425"/>
      <c r="I139" s="425"/>
      <c r="J139" s="425"/>
      <c r="K139" s="425"/>
      <c r="L139" s="425"/>
      <c r="M139" s="425"/>
    </row>
    <row r="140" spans="5:13" x14ac:dyDescent="0.2">
      <c r="E140" s="425"/>
      <c r="F140" s="425"/>
      <c r="G140" s="425"/>
      <c r="H140" s="425"/>
      <c r="I140" s="425"/>
      <c r="J140" s="425"/>
      <c r="K140" s="425"/>
      <c r="L140" s="425"/>
      <c r="M140" s="425"/>
    </row>
    <row r="141" spans="5:13" x14ac:dyDescent="0.2">
      <c r="E141" s="425"/>
      <c r="F141" s="425"/>
      <c r="G141" s="425"/>
      <c r="H141" s="425"/>
      <c r="I141" s="425"/>
      <c r="J141" s="425"/>
      <c r="K141" s="425"/>
      <c r="L141" s="425"/>
      <c r="M141" s="425"/>
    </row>
    <row r="142" spans="5:13" x14ac:dyDescent="0.2">
      <c r="E142" s="425"/>
      <c r="F142" s="464"/>
      <c r="G142" s="463"/>
      <c r="H142" s="463"/>
      <c r="I142" s="464"/>
      <c r="J142" s="859"/>
      <c r="K142" s="859"/>
      <c r="L142" s="859"/>
      <c r="M142" s="425"/>
    </row>
    <row r="143" spans="5:13" x14ac:dyDescent="0.2">
      <c r="E143" s="425"/>
      <c r="F143" s="465"/>
      <c r="G143" s="461"/>
      <c r="H143" s="461"/>
      <c r="I143" s="461"/>
      <c r="J143" s="856"/>
      <c r="K143" s="856"/>
      <c r="L143" s="856"/>
      <c r="M143" s="425"/>
    </row>
    <row r="144" spans="5:13" x14ac:dyDescent="0.2">
      <c r="E144" s="425"/>
      <c r="F144" s="464"/>
      <c r="G144" s="461"/>
      <c r="H144" s="461"/>
      <c r="I144" s="461"/>
      <c r="J144" s="856"/>
      <c r="K144" s="856"/>
      <c r="L144" s="856"/>
      <c r="M144" s="425"/>
    </row>
    <row r="145" spans="5:13" x14ac:dyDescent="0.2">
      <c r="E145" s="425"/>
      <c r="F145" s="465"/>
      <c r="G145" s="856"/>
      <c r="H145" s="856"/>
      <c r="I145" s="856"/>
      <c r="J145" s="856"/>
      <c r="K145" s="856"/>
      <c r="L145" s="461"/>
      <c r="M145" s="425"/>
    </row>
    <row r="146" spans="5:13" x14ac:dyDescent="0.2">
      <c r="E146" s="425"/>
      <c r="F146" s="425"/>
      <c r="G146" s="856"/>
      <c r="H146" s="856"/>
      <c r="I146" s="856"/>
      <c r="J146" s="856"/>
      <c r="K146" s="856"/>
      <c r="L146" s="461"/>
      <c r="M146" s="425"/>
    </row>
    <row r="147" spans="5:13" x14ac:dyDescent="0.2">
      <c r="E147" s="425"/>
      <c r="F147" s="466"/>
      <c r="G147" s="464"/>
      <c r="H147" s="465"/>
      <c r="I147" s="465"/>
      <c r="J147" s="465"/>
      <c r="K147" s="465"/>
      <c r="L147" s="461"/>
      <c r="M147" s="425"/>
    </row>
    <row r="148" spans="5:13" x14ac:dyDescent="0.2">
      <c r="E148" s="425"/>
      <c r="F148" s="425"/>
      <c r="G148" s="465"/>
      <c r="H148" s="465"/>
      <c r="I148" s="465"/>
      <c r="J148" s="465"/>
      <c r="K148" s="465"/>
      <c r="L148" s="461"/>
      <c r="M148" s="425"/>
    </row>
    <row r="149" spans="5:13" x14ac:dyDescent="0.2">
      <c r="E149" s="425"/>
      <c r="F149" s="461"/>
      <c r="G149" s="467"/>
      <c r="H149" s="465"/>
      <c r="I149" s="465"/>
      <c r="J149" s="465"/>
      <c r="K149" s="465"/>
      <c r="L149" s="461"/>
      <c r="M149" s="425"/>
    </row>
    <row r="150" spans="5:13" x14ac:dyDescent="0.2">
      <c r="E150" s="425"/>
      <c r="F150" s="425"/>
      <c r="G150" s="464"/>
      <c r="H150" s="465"/>
      <c r="I150" s="465"/>
      <c r="J150" s="465"/>
      <c r="K150" s="465"/>
      <c r="L150" s="461"/>
      <c r="M150" s="425"/>
    </row>
    <row r="151" spans="5:13" x14ac:dyDescent="0.2">
      <c r="E151" s="425"/>
      <c r="F151" s="461"/>
      <c r="G151" s="467"/>
      <c r="H151" s="465"/>
      <c r="I151" s="465"/>
      <c r="J151" s="465"/>
      <c r="K151" s="465"/>
      <c r="L151" s="461"/>
      <c r="M151" s="425"/>
    </row>
    <row r="152" spans="5:13" x14ac:dyDescent="0.2">
      <c r="E152" s="425"/>
      <c r="F152" s="461"/>
      <c r="G152" s="467"/>
      <c r="H152" s="465"/>
      <c r="I152" s="465"/>
      <c r="J152" s="465"/>
      <c r="K152" s="465"/>
      <c r="L152" s="461"/>
      <c r="M152" s="425"/>
    </row>
    <row r="153" spans="5:13" x14ac:dyDescent="0.2">
      <c r="E153" s="425"/>
      <c r="F153" s="425"/>
      <c r="G153" s="425"/>
      <c r="H153" s="465"/>
      <c r="I153" s="465"/>
      <c r="J153" s="465"/>
      <c r="K153" s="465"/>
      <c r="L153" s="461"/>
      <c r="M153" s="425"/>
    </row>
    <row r="154" spans="5:13" x14ac:dyDescent="0.2">
      <c r="E154" s="425"/>
      <c r="F154" s="461"/>
      <c r="G154" s="467"/>
      <c r="H154" s="425"/>
      <c r="I154" s="425"/>
      <c r="J154" s="425"/>
      <c r="K154" s="425"/>
      <c r="L154" s="425"/>
      <c r="M154" s="425"/>
    </row>
    <row r="155" spans="5:13" x14ac:dyDescent="0.2">
      <c r="E155" s="425"/>
      <c r="F155" s="425"/>
      <c r="G155" s="425"/>
      <c r="H155" s="425"/>
      <c r="I155" s="425"/>
      <c r="J155" s="425"/>
      <c r="K155" s="425"/>
      <c r="L155" s="425"/>
      <c r="M155" s="425"/>
    </row>
    <row r="156" spans="5:13" x14ac:dyDescent="0.2">
      <c r="E156" s="425"/>
      <c r="F156" s="425"/>
      <c r="G156" s="425"/>
      <c r="H156" s="425"/>
      <c r="I156" s="425"/>
      <c r="J156" s="425"/>
      <c r="K156" s="425"/>
      <c r="L156" s="425"/>
      <c r="M156" s="425"/>
    </row>
    <row r="157" spans="5:13" x14ac:dyDescent="0.2">
      <c r="E157" s="425"/>
      <c r="F157" s="425"/>
      <c r="G157" s="425"/>
      <c r="H157" s="425"/>
      <c r="I157" s="425"/>
      <c r="J157" s="425"/>
      <c r="K157" s="425"/>
      <c r="L157" s="425"/>
      <c r="M157" s="425"/>
    </row>
    <row r="158" spans="5:13" x14ac:dyDescent="0.2">
      <c r="E158" s="425"/>
      <c r="F158" s="425"/>
      <c r="G158" s="425"/>
      <c r="H158" s="425"/>
      <c r="I158" s="425"/>
      <c r="J158" s="425"/>
      <c r="K158" s="425"/>
      <c r="L158" s="425"/>
      <c r="M158" s="425"/>
    </row>
    <row r="159" spans="5:13" x14ac:dyDescent="0.2">
      <c r="E159" s="425"/>
      <c r="F159" s="425"/>
      <c r="G159" s="425"/>
      <c r="H159" s="425"/>
      <c r="I159" s="425"/>
      <c r="J159" s="425"/>
      <c r="K159" s="425"/>
      <c r="L159" s="425"/>
      <c r="M159" s="425"/>
    </row>
    <row r="160" spans="5:13" x14ac:dyDescent="0.2">
      <c r="E160" s="425"/>
      <c r="F160" s="425"/>
      <c r="G160" s="425"/>
      <c r="H160" s="425"/>
      <c r="I160" s="425"/>
      <c r="J160" s="425"/>
      <c r="K160" s="425"/>
      <c r="L160" s="425"/>
      <c r="M160" s="425"/>
    </row>
    <row r="161" spans="5:13" x14ac:dyDescent="0.2">
      <c r="E161" s="425"/>
      <c r="F161" s="425"/>
      <c r="G161" s="425"/>
      <c r="H161" s="425"/>
      <c r="I161" s="425"/>
      <c r="J161" s="425"/>
      <c r="K161" s="425"/>
      <c r="L161" s="425"/>
      <c r="M161" s="425"/>
    </row>
    <row r="162" spans="5:13" x14ac:dyDescent="0.2">
      <c r="E162" s="425"/>
      <c r="F162" s="425"/>
      <c r="G162" s="425"/>
      <c r="H162" s="425"/>
      <c r="I162" s="425"/>
      <c r="J162" s="425"/>
      <c r="K162" s="425"/>
      <c r="L162" s="425"/>
      <c r="M162" s="425"/>
    </row>
    <row r="163" spans="5:13" ht="21" customHeight="1" x14ac:dyDescent="0.2">
      <c r="E163" s="425"/>
      <c r="F163" s="425"/>
      <c r="G163" s="425"/>
      <c r="H163" s="425"/>
      <c r="I163" s="425"/>
      <c r="J163" s="425"/>
      <c r="K163" s="425"/>
      <c r="L163" s="425"/>
      <c r="M163" s="425"/>
    </row>
    <row r="164" spans="5:13" ht="21" customHeight="1" x14ac:dyDescent="0.2">
      <c r="E164" s="425"/>
      <c r="F164" s="425"/>
      <c r="G164" s="425"/>
      <c r="H164" s="425"/>
      <c r="I164" s="425"/>
      <c r="J164" s="425"/>
      <c r="K164" s="425"/>
      <c r="L164" s="425"/>
      <c r="M164" s="425"/>
    </row>
    <row r="165" spans="5:13" ht="21" customHeight="1" x14ac:dyDescent="0.2">
      <c r="E165" s="425"/>
      <c r="F165" s="425"/>
      <c r="G165" s="425"/>
      <c r="H165" s="425"/>
      <c r="I165" s="425"/>
      <c r="J165" s="425"/>
      <c r="K165" s="425"/>
      <c r="L165" s="425"/>
      <c r="M165" s="425"/>
    </row>
    <row r="166" spans="5:13" ht="21" customHeight="1" x14ac:dyDescent="0.2">
      <c r="E166" s="425"/>
      <c r="F166" s="425"/>
      <c r="G166" s="425"/>
      <c r="H166" s="425"/>
      <c r="I166" s="425"/>
      <c r="J166" s="425"/>
      <c r="K166" s="425"/>
      <c r="L166" s="425"/>
      <c r="M166" s="425"/>
    </row>
    <row r="167" spans="5:13" x14ac:dyDescent="0.2">
      <c r="E167" s="425"/>
      <c r="F167" s="425"/>
      <c r="G167" s="425"/>
      <c r="H167" s="425"/>
      <c r="I167" s="425"/>
      <c r="J167" s="425"/>
      <c r="K167" s="425"/>
      <c r="L167" s="425"/>
      <c r="M167" s="425"/>
    </row>
    <row r="168" spans="5:13" ht="20.25" customHeight="1" x14ac:dyDescent="0.2">
      <c r="E168" s="425"/>
      <c r="F168" s="425"/>
      <c r="G168" s="425"/>
      <c r="H168" s="425"/>
      <c r="I168" s="425"/>
      <c r="J168" s="425"/>
      <c r="K168" s="425"/>
      <c r="L168" s="425"/>
      <c r="M168" s="425"/>
    </row>
    <row r="169" spans="5:13" ht="20.25" customHeight="1" x14ac:dyDescent="0.2">
      <c r="E169" s="425"/>
      <c r="F169" s="425"/>
      <c r="G169" s="425"/>
      <c r="H169" s="425"/>
      <c r="I169" s="425"/>
      <c r="J169" s="425"/>
      <c r="K169" s="425"/>
      <c r="L169" s="425"/>
      <c r="M169" s="425"/>
    </row>
    <row r="170" spans="5:13" ht="24" customHeight="1" x14ac:dyDescent="0.2">
      <c r="E170" s="425"/>
      <c r="F170" s="425"/>
      <c r="G170" s="425"/>
      <c r="H170" s="425"/>
      <c r="I170" s="425"/>
      <c r="J170" s="425"/>
      <c r="K170" s="425"/>
      <c r="L170" s="425"/>
      <c r="M170" s="425"/>
    </row>
    <row r="171" spans="5:13" ht="20.25" customHeight="1" x14ac:dyDescent="0.2">
      <c r="E171" s="425"/>
      <c r="F171" s="425"/>
      <c r="G171" s="425"/>
      <c r="H171" s="425"/>
      <c r="I171" s="425"/>
      <c r="J171" s="425"/>
      <c r="K171" s="425"/>
      <c r="L171" s="425"/>
      <c r="M171" s="425"/>
    </row>
    <row r="172" spans="5:13" ht="20.25" customHeight="1" x14ac:dyDescent="0.2">
      <c r="E172" s="425"/>
      <c r="F172" s="425"/>
      <c r="G172" s="425"/>
      <c r="H172" s="425"/>
      <c r="I172" s="425"/>
      <c r="J172" s="425"/>
      <c r="K172" s="425"/>
      <c r="L172" s="425"/>
      <c r="M172" s="425"/>
    </row>
    <row r="173" spans="5:13" ht="20.25" customHeight="1" x14ac:dyDescent="0.2">
      <c r="E173" s="425"/>
      <c r="F173" s="425"/>
      <c r="G173" s="425"/>
      <c r="H173" s="425"/>
      <c r="I173" s="425"/>
      <c r="J173" s="425"/>
      <c r="K173" s="425"/>
      <c r="L173" s="425"/>
      <c r="M173" s="425"/>
    </row>
    <row r="174" spans="5:13" ht="20.25" customHeight="1" x14ac:dyDescent="0.2">
      <c r="E174" s="425"/>
      <c r="F174" s="425"/>
      <c r="G174" s="425"/>
      <c r="H174" s="425"/>
      <c r="I174" s="425"/>
      <c r="J174" s="425"/>
      <c r="K174" s="425"/>
      <c r="L174" s="425"/>
      <c r="M174" s="425"/>
    </row>
    <row r="175" spans="5:13" ht="20.25" customHeight="1" x14ac:dyDescent="0.2">
      <c r="E175" s="425"/>
      <c r="F175" s="425"/>
      <c r="G175" s="425"/>
      <c r="H175" s="425"/>
      <c r="I175" s="425"/>
      <c r="J175" s="425"/>
      <c r="K175" s="425"/>
      <c r="L175" s="425"/>
      <c r="M175" s="425"/>
    </row>
    <row r="176" spans="5:13" ht="20.25" customHeight="1" x14ac:dyDescent="0.2">
      <c r="E176" s="425"/>
      <c r="F176" s="425"/>
      <c r="G176" s="425"/>
      <c r="H176" s="425"/>
      <c r="I176" s="425"/>
      <c r="J176" s="425"/>
      <c r="K176" s="425"/>
      <c r="L176" s="425"/>
      <c r="M176" s="425"/>
    </row>
    <row r="177" spans="5:13" ht="20.25" customHeight="1" x14ac:dyDescent="0.2">
      <c r="E177" s="425"/>
      <c r="F177" s="425"/>
      <c r="G177" s="425"/>
      <c r="H177" s="425"/>
      <c r="I177" s="425"/>
      <c r="J177" s="425"/>
      <c r="K177" s="425"/>
      <c r="L177" s="425"/>
      <c r="M177" s="425"/>
    </row>
    <row r="178" spans="5:13" ht="20.25" customHeight="1" x14ac:dyDescent="0.2">
      <c r="E178" s="425"/>
      <c r="F178" s="425"/>
      <c r="G178" s="425"/>
      <c r="H178" s="425"/>
      <c r="I178" s="425"/>
      <c r="J178" s="425"/>
      <c r="K178" s="425"/>
      <c r="L178" s="425"/>
      <c r="M178" s="425"/>
    </row>
    <row r="179" spans="5:13" ht="20.25" customHeight="1" x14ac:dyDescent="0.2">
      <c r="E179" s="425"/>
      <c r="F179" s="425"/>
      <c r="G179" s="425"/>
      <c r="H179" s="425"/>
      <c r="I179" s="425"/>
      <c r="J179" s="425"/>
      <c r="K179" s="425"/>
      <c r="L179" s="425"/>
      <c r="M179" s="425"/>
    </row>
    <row r="180" spans="5:13" ht="20.25" customHeight="1" x14ac:dyDescent="0.2">
      <c r="E180" s="425"/>
      <c r="F180" s="425"/>
      <c r="G180" s="425"/>
      <c r="H180" s="425"/>
      <c r="I180" s="425"/>
      <c r="J180" s="425"/>
      <c r="K180" s="425"/>
      <c r="L180" s="425"/>
      <c r="M180" s="425"/>
    </row>
    <row r="181" spans="5:13" ht="20.25" customHeight="1" x14ac:dyDescent="0.2">
      <c r="E181" s="425"/>
      <c r="F181" s="425"/>
      <c r="G181" s="425"/>
      <c r="H181" s="425"/>
      <c r="I181" s="425"/>
      <c r="J181" s="425"/>
      <c r="K181" s="425"/>
      <c r="L181" s="425"/>
      <c r="M181" s="425"/>
    </row>
    <row r="182" spans="5:13" ht="20.25" customHeight="1" x14ac:dyDescent="0.2">
      <c r="E182" s="425"/>
      <c r="F182" s="425"/>
      <c r="G182" s="425"/>
      <c r="H182" s="425"/>
      <c r="I182" s="425"/>
      <c r="J182" s="425"/>
      <c r="K182" s="425"/>
      <c r="L182" s="425"/>
      <c r="M182" s="425"/>
    </row>
    <row r="183" spans="5:13" ht="20.25" customHeight="1" x14ac:dyDescent="0.2">
      <c r="E183" s="425"/>
      <c r="F183" s="425"/>
      <c r="G183" s="425"/>
      <c r="H183" s="425"/>
      <c r="I183" s="425"/>
      <c r="J183" s="425"/>
      <c r="K183" s="425"/>
      <c r="L183" s="425"/>
      <c r="M183" s="425"/>
    </row>
    <row r="184" spans="5:13" ht="20.25" customHeight="1" x14ac:dyDescent="0.2">
      <c r="E184" s="425"/>
      <c r="F184" s="425"/>
      <c r="G184" s="425"/>
      <c r="H184" s="425"/>
      <c r="I184" s="425"/>
      <c r="J184" s="425"/>
      <c r="K184" s="425"/>
      <c r="L184" s="425"/>
      <c r="M184" s="425"/>
    </row>
    <row r="185" spans="5:13" ht="20.25" customHeight="1" x14ac:dyDescent="0.2">
      <c r="E185" s="425"/>
      <c r="F185" s="425"/>
      <c r="G185" s="425"/>
      <c r="H185" s="425"/>
      <c r="I185" s="425"/>
      <c r="J185" s="425"/>
      <c r="K185" s="425"/>
      <c r="L185" s="425"/>
      <c r="M185" s="425"/>
    </row>
    <row r="186" spans="5:13" ht="32.25" customHeight="1" x14ac:dyDescent="0.2">
      <c r="E186" s="425"/>
      <c r="F186" s="425"/>
      <c r="G186" s="425"/>
      <c r="H186" s="425"/>
      <c r="I186" s="425"/>
      <c r="J186" s="425"/>
      <c r="K186" s="425"/>
      <c r="L186" s="425"/>
      <c r="M186" s="425"/>
    </row>
    <row r="187" spans="5:13" ht="28.5" customHeight="1" x14ac:dyDescent="0.2">
      <c r="E187" s="425"/>
      <c r="F187" s="425"/>
      <c r="G187" s="425"/>
      <c r="H187" s="425"/>
      <c r="I187" s="425"/>
      <c r="J187" s="425"/>
      <c r="K187" s="425"/>
      <c r="L187" s="425"/>
      <c r="M187" s="425"/>
    </row>
    <row r="188" spans="5:13" ht="20.25" customHeight="1" x14ac:dyDescent="0.2">
      <c r="E188" s="425"/>
      <c r="F188" s="425"/>
      <c r="G188" s="425"/>
      <c r="H188" s="425"/>
      <c r="I188" s="425"/>
      <c r="J188" s="425"/>
      <c r="K188" s="425"/>
      <c r="L188" s="425"/>
      <c r="M188" s="425"/>
    </row>
    <row r="189" spans="5:13" ht="20.25" customHeight="1" x14ac:dyDescent="0.2">
      <c r="E189" s="425"/>
      <c r="F189" s="425"/>
      <c r="G189" s="425"/>
      <c r="H189" s="425"/>
      <c r="I189" s="425"/>
      <c r="J189" s="425"/>
      <c r="K189" s="425"/>
      <c r="L189" s="425"/>
      <c r="M189" s="425"/>
    </row>
    <row r="190" spans="5:13" ht="20.25" customHeight="1" x14ac:dyDescent="0.2">
      <c r="E190" s="425"/>
      <c r="F190" s="425"/>
      <c r="G190" s="425"/>
      <c r="H190" s="425"/>
      <c r="I190" s="425"/>
      <c r="J190" s="425"/>
      <c r="K190" s="425"/>
      <c r="L190" s="425"/>
      <c r="M190" s="425"/>
    </row>
    <row r="191" spans="5:13" ht="20.25" customHeight="1" x14ac:dyDescent="0.2">
      <c r="E191" s="425"/>
      <c r="F191" s="425"/>
      <c r="G191" s="425"/>
      <c r="H191" s="425"/>
      <c r="I191" s="425"/>
      <c r="J191" s="425"/>
      <c r="K191" s="425"/>
      <c r="L191" s="425"/>
      <c r="M191" s="425"/>
    </row>
    <row r="192" spans="5:13" ht="20.25" customHeight="1" x14ac:dyDescent="0.2">
      <c r="E192" s="425"/>
      <c r="F192" s="425"/>
      <c r="G192" s="425"/>
      <c r="H192" s="425"/>
      <c r="I192" s="425"/>
      <c r="J192" s="425"/>
      <c r="K192" s="425"/>
      <c r="L192" s="425"/>
      <c r="M192" s="425"/>
    </row>
    <row r="193" spans="5:13" ht="20.25" customHeight="1" x14ac:dyDescent="0.2">
      <c r="E193" s="425"/>
      <c r="F193" s="425"/>
      <c r="G193" s="425"/>
      <c r="H193" s="425"/>
      <c r="I193" s="425"/>
      <c r="J193" s="425"/>
      <c r="K193" s="425"/>
      <c r="L193" s="425"/>
      <c r="M193" s="425"/>
    </row>
    <row r="194" spans="5:13" ht="20.25" customHeight="1" x14ac:dyDescent="0.2">
      <c r="E194" s="425"/>
      <c r="F194" s="425"/>
      <c r="G194" s="425"/>
      <c r="H194" s="425"/>
      <c r="I194" s="425"/>
      <c r="J194" s="425"/>
      <c r="K194" s="425"/>
      <c r="L194" s="425"/>
      <c r="M194" s="425"/>
    </row>
    <row r="195" spans="5:13" ht="20.25" customHeight="1" x14ac:dyDescent="0.2">
      <c r="E195" s="425"/>
      <c r="F195" s="425"/>
      <c r="G195" s="425"/>
      <c r="H195" s="425"/>
      <c r="I195" s="425"/>
      <c r="J195" s="425"/>
      <c r="K195" s="425"/>
      <c r="L195" s="425"/>
      <c r="M195" s="425"/>
    </row>
    <row r="196" spans="5:13" ht="20.25" customHeight="1" x14ac:dyDescent="0.2">
      <c r="E196" s="425"/>
      <c r="F196" s="425"/>
      <c r="G196" s="425"/>
      <c r="H196" s="425"/>
      <c r="I196" s="425"/>
      <c r="J196" s="425"/>
      <c r="K196" s="425"/>
      <c r="L196" s="425"/>
      <c r="M196" s="425"/>
    </row>
    <row r="197" spans="5:13" ht="20.25" customHeight="1" x14ac:dyDescent="0.2">
      <c r="E197" s="425"/>
      <c r="F197" s="425"/>
      <c r="G197" s="425"/>
      <c r="H197" s="425"/>
      <c r="I197" s="425"/>
      <c r="J197" s="425"/>
      <c r="K197" s="425"/>
      <c r="L197" s="425"/>
      <c r="M197" s="425"/>
    </row>
    <row r="198" spans="5:13" ht="20.25" customHeight="1" x14ac:dyDescent="0.2">
      <c r="E198" s="425"/>
      <c r="F198" s="425"/>
      <c r="G198" s="425"/>
      <c r="H198" s="425"/>
      <c r="I198" s="425"/>
      <c r="J198" s="425"/>
      <c r="K198" s="425"/>
      <c r="L198" s="425"/>
      <c r="M198" s="425"/>
    </row>
    <row r="199" spans="5:13" ht="20.25" customHeight="1" x14ac:dyDescent="0.2">
      <c r="E199" s="425"/>
      <c r="F199" s="425"/>
      <c r="G199" s="425"/>
      <c r="H199" s="425"/>
      <c r="I199" s="425"/>
      <c r="J199" s="425"/>
      <c r="K199" s="425"/>
      <c r="L199" s="425"/>
      <c r="M199" s="425"/>
    </row>
    <row r="200" spans="5:13" x14ac:dyDescent="0.2">
      <c r="E200" s="425"/>
      <c r="F200" s="425"/>
      <c r="G200" s="425"/>
      <c r="H200" s="425"/>
      <c r="I200" s="425"/>
      <c r="J200" s="425"/>
      <c r="K200" s="425"/>
      <c r="L200" s="425"/>
      <c r="M200" s="425"/>
    </row>
    <row r="201" spans="5:13" ht="12.75" customHeight="1" x14ac:dyDescent="0.2">
      <c r="E201" s="425"/>
      <c r="F201" s="425"/>
      <c r="G201" s="425"/>
      <c r="H201" s="425"/>
      <c r="I201" s="425"/>
      <c r="J201" s="425"/>
      <c r="K201" s="425"/>
      <c r="L201" s="425"/>
      <c r="M201" s="425"/>
    </row>
    <row r="202" spans="5:13" x14ac:dyDescent="0.2">
      <c r="E202" s="425"/>
      <c r="F202" s="425"/>
      <c r="G202" s="425"/>
      <c r="H202" s="425"/>
      <c r="I202" s="425"/>
      <c r="J202" s="425"/>
      <c r="K202" s="425"/>
      <c r="L202" s="425"/>
      <c r="M202" s="425"/>
    </row>
    <row r="203" spans="5:13" x14ac:dyDescent="0.2">
      <c r="E203" s="425"/>
      <c r="F203" s="425"/>
      <c r="G203" s="425"/>
      <c r="H203" s="425"/>
      <c r="I203" s="425"/>
      <c r="J203" s="425"/>
      <c r="K203" s="425"/>
      <c r="L203" s="425"/>
      <c r="M203" s="425"/>
    </row>
    <row r="204" spans="5:13" ht="12.75" customHeight="1" x14ac:dyDescent="0.2">
      <c r="E204" s="425"/>
      <c r="F204" s="425"/>
      <c r="G204" s="425"/>
      <c r="H204" s="425"/>
      <c r="I204" s="425"/>
      <c r="J204" s="425"/>
      <c r="K204" s="425"/>
      <c r="L204" s="425"/>
      <c r="M204" s="425"/>
    </row>
    <row r="205" spans="5:13" x14ac:dyDescent="0.2">
      <c r="E205" s="425"/>
      <c r="F205" s="425"/>
      <c r="G205" s="425"/>
      <c r="H205" s="425"/>
      <c r="I205" s="425"/>
      <c r="J205" s="425"/>
      <c r="K205" s="425"/>
      <c r="L205" s="425"/>
      <c r="M205" s="425"/>
    </row>
    <row r="206" spans="5:13" x14ac:dyDescent="0.2">
      <c r="E206" s="425"/>
      <c r="F206" s="425"/>
      <c r="G206" s="425"/>
      <c r="H206" s="425"/>
      <c r="I206" s="425"/>
      <c r="J206" s="425"/>
      <c r="K206" s="425"/>
      <c r="L206" s="425"/>
      <c r="M206" s="425"/>
    </row>
    <row r="207" spans="5:13" x14ac:dyDescent="0.2">
      <c r="E207" s="425"/>
      <c r="F207" s="425"/>
      <c r="G207" s="425"/>
      <c r="H207" s="425"/>
      <c r="I207" s="425"/>
      <c r="J207" s="425"/>
      <c r="K207" s="425"/>
      <c r="L207" s="425"/>
      <c r="M207" s="425"/>
    </row>
    <row r="208" spans="5:13" x14ac:dyDescent="0.2">
      <c r="E208" s="425"/>
      <c r="F208" s="425"/>
      <c r="G208" s="425"/>
      <c r="H208" s="425"/>
      <c r="I208" s="425"/>
      <c r="J208" s="425"/>
      <c r="K208" s="425"/>
      <c r="L208" s="425"/>
      <c r="M208" s="425"/>
    </row>
    <row r="209" spans="5:13" x14ac:dyDescent="0.2">
      <c r="E209" s="425"/>
      <c r="F209" s="425"/>
      <c r="G209" s="425"/>
      <c r="H209" s="425"/>
      <c r="I209" s="425"/>
      <c r="J209" s="425"/>
      <c r="K209" s="425"/>
      <c r="L209" s="425"/>
      <c r="M209" s="425"/>
    </row>
    <row r="210" spans="5:13" x14ac:dyDescent="0.2">
      <c r="E210" s="425"/>
      <c r="F210" s="425"/>
      <c r="G210" s="425"/>
      <c r="H210" s="425"/>
      <c r="I210" s="425"/>
      <c r="J210" s="425"/>
      <c r="K210" s="425"/>
      <c r="L210" s="425"/>
      <c r="M210" s="425"/>
    </row>
    <row r="211" spans="5:13" x14ac:dyDescent="0.2">
      <c r="E211" s="425"/>
      <c r="F211" s="425"/>
      <c r="G211" s="425"/>
      <c r="H211" s="425"/>
      <c r="I211" s="425"/>
      <c r="J211" s="425"/>
      <c r="K211" s="425"/>
      <c r="L211" s="425"/>
      <c r="M211" s="425"/>
    </row>
    <row r="212" spans="5:13" x14ac:dyDescent="0.2">
      <c r="E212" s="425"/>
      <c r="F212" s="425"/>
      <c r="G212" s="425"/>
      <c r="H212" s="425"/>
      <c r="I212" s="425"/>
      <c r="J212" s="425"/>
      <c r="K212" s="425"/>
      <c r="L212" s="425"/>
      <c r="M212" s="425"/>
    </row>
    <row r="213" spans="5:13" x14ac:dyDescent="0.2">
      <c r="E213" s="425"/>
      <c r="F213" s="425"/>
      <c r="G213" s="425"/>
      <c r="H213" s="425"/>
      <c r="I213" s="425"/>
      <c r="J213" s="425"/>
      <c r="K213" s="425"/>
      <c r="L213" s="425"/>
      <c r="M213" s="425"/>
    </row>
    <row r="214" spans="5:13" x14ac:dyDescent="0.2">
      <c r="E214" s="425"/>
      <c r="F214" s="425"/>
      <c r="G214" s="425"/>
      <c r="H214" s="425"/>
      <c r="I214" s="425"/>
      <c r="J214" s="425"/>
      <c r="K214" s="425"/>
      <c r="L214" s="425"/>
      <c r="M214" s="425"/>
    </row>
    <row r="215" spans="5:13" x14ac:dyDescent="0.2">
      <c r="E215" s="425"/>
      <c r="F215" s="425"/>
      <c r="G215" s="425"/>
      <c r="H215" s="425"/>
      <c r="I215" s="425"/>
      <c r="J215" s="425"/>
      <c r="K215" s="425"/>
      <c r="L215" s="425"/>
      <c r="M215" s="425"/>
    </row>
    <row r="216" spans="5:13" x14ac:dyDescent="0.2">
      <c r="E216" s="425"/>
      <c r="F216" s="425"/>
      <c r="G216" s="425"/>
      <c r="H216" s="425"/>
      <c r="I216" s="425"/>
      <c r="J216" s="425"/>
      <c r="K216" s="425"/>
      <c r="L216" s="425"/>
      <c r="M216" s="425"/>
    </row>
    <row r="217" spans="5:13" x14ac:dyDescent="0.2">
      <c r="E217" s="425"/>
      <c r="F217" s="425"/>
      <c r="G217" s="425"/>
      <c r="H217" s="425"/>
      <c r="I217" s="425"/>
      <c r="J217" s="425"/>
      <c r="K217" s="425"/>
      <c r="L217" s="425"/>
      <c r="M217" s="425"/>
    </row>
    <row r="218" spans="5:13" x14ac:dyDescent="0.2">
      <c r="E218" s="425"/>
      <c r="F218" s="425"/>
      <c r="G218" s="425"/>
      <c r="H218" s="425"/>
      <c r="I218" s="425"/>
      <c r="J218" s="425"/>
      <c r="K218" s="425"/>
      <c r="L218" s="425"/>
      <c r="M218" s="425"/>
    </row>
    <row r="219" spans="5:13" x14ac:dyDescent="0.2">
      <c r="E219" s="425"/>
      <c r="F219" s="425"/>
      <c r="G219" s="425"/>
      <c r="H219" s="425"/>
      <c r="I219" s="425"/>
      <c r="J219" s="425"/>
      <c r="K219" s="425"/>
      <c r="L219" s="425"/>
      <c r="M219" s="425"/>
    </row>
    <row r="220" spans="5:13" x14ac:dyDescent="0.2">
      <c r="E220" s="425"/>
      <c r="F220" s="425"/>
      <c r="G220" s="425"/>
      <c r="H220" s="425"/>
      <c r="I220" s="425"/>
      <c r="J220" s="425"/>
      <c r="K220" s="425"/>
      <c r="L220" s="425"/>
      <c r="M220" s="425"/>
    </row>
    <row r="221" spans="5:13" x14ac:dyDescent="0.2">
      <c r="E221" s="425"/>
      <c r="F221" s="425"/>
      <c r="G221" s="425"/>
      <c r="H221" s="425"/>
      <c r="I221" s="425"/>
      <c r="J221" s="425"/>
      <c r="K221" s="425"/>
      <c r="L221" s="425"/>
      <c r="M221" s="425"/>
    </row>
    <row r="222" spans="5:13" x14ac:dyDescent="0.2">
      <c r="E222" s="425"/>
      <c r="F222" s="425"/>
      <c r="G222" s="425"/>
      <c r="H222" s="425"/>
      <c r="I222" s="425"/>
      <c r="J222" s="425"/>
      <c r="K222" s="425"/>
      <c r="L222" s="425"/>
      <c r="M222" s="425"/>
    </row>
    <row r="223" spans="5:13" x14ac:dyDescent="0.2">
      <c r="E223" s="425"/>
      <c r="F223" s="425"/>
      <c r="G223" s="425"/>
      <c r="H223" s="425"/>
      <c r="I223" s="425"/>
      <c r="J223" s="425"/>
      <c r="K223" s="425"/>
      <c r="L223" s="425"/>
      <c r="M223" s="425"/>
    </row>
    <row r="224" spans="5:13" x14ac:dyDescent="0.2">
      <c r="E224" s="425"/>
      <c r="F224" s="425"/>
      <c r="G224" s="425"/>
      <c r="H224" s="425"/>
      <c r="I224" s="425"/>
      <c r="J224" s="425"/>
      <c r="K224" s="425"/>
      <c r="L224" s="425"/>
      <c r="M224" s="425"/>
    </row>
    <row r="225" spans="5:13" x14ac:dyDescent="0.2">
      <c r="E225" s="425"/>
      <c r="F225" s="425"/>
      <c r="G225" s="425"/>
      <c r="H225" s="425"/>
      <c r="I225" s="425"/>
      <c r="J225" s="425"/>
      <c r="K225" s="425"/>
      <c r="L225" s="425"/>
      <c r="M225" s="425"/>
    </row>
    <row r="226" spans="5:13" x14ac:dyDescent="0.2">
      <c r="E226" s="425"/>
      <c r="F226" s="425"/>
      <c r="G226" s="425"/>
      <c r="H226" s="425"/>
      <c r="I226" s="425"/>
      <c r="J226" s="425"/>
      <c r="K226" s="425"/>
      <c r="L226" s="425"/>
      <c r="M226" s="425"/>
    </row>
    <row r="227" spans="5:13" x14ac:dyDescent="0.2">
      <c r="E227" s="425"/>
      <c r="F227" s="425"/>
      <c r="G227" s="425"/>
      <c r="H227" s="425"/>
      <c r="I227" s="425"/>
      <c r="J227" s="425"/>
      <c r="K227" s="425"/>
      <c r="L227" s="425"/>
      <c r="M227" s="425"/>
    </row>
    <row r="228" spans="5:13" x14ac:dyDescent="0.2">
      <c r="E228" s="425"/>
      <c r="F228" s="425"/>
      <c r="G228" s="425"/>
      <c r="H228" s="425"/>
      <c r="I228" s="425"/>
      <c r="J228" s="425"/>
      <c r="K228" s="425"/>
      <c r="L228" s="425"/>
      <c r="M228" s="425"/>
    </row>
    <row r="229" spans="5:13" ht="18" customHeight="1" x14ac:dyDescent="0.2">
      <c r="E229" s="425"/>
      <c r="F229" s="425"/>
      <c r="G229" s="425"/>
      <c r="H229" s="425"/>
      <c r="I229" s="425"/>
      <c r="J229" s="425"/>
      <c r="K229" s="425"/>
      <c r="L229" s="425"/>
      <c r="M229" s="425"/>
    </row>
    <row r="230" spans="5:13" ht="18" customHeight="1" x14ac:dyDescent="0.2">
      <c r="E230" s="425"/>
      <c r="F230" s="425"/>
      <c r="G230" s="425"/>
      <c r="H230" s="425"/>
      <c r="I230" s="425"/>
      <c r="J230" s="425"/>
      <c r="K230" s="425"/>
      <c r="L230" s="425"/>
      <c r="M230" s="425"/>
    </row>
    <row r="231" spans="5:13" ht="18" customHeight="1" x14ac:dyDescent="0.2">
      <c r="E231" s="425"/>
      <c r="F231" s="425"/>
      <c r="G231" s="425"/>
      <c r="H231" s="425"/>
      <c r="I231" s="425"/>
      <c r="J231" s="425"/>
      <c r="K231" s="425"/>
      <c r="L231" s="425"/>
      <c r="M231" s="425"/>
    </row>
    <row r="232" spans="5:13" ht="18" customHeight="1" x14ac:dyDescent="0.2">
      <c r="E232" s="425"/>
      <c r="F232" s="425"/>
      <c r="G232" s="425"/>
      <c r="H232" s="425"/>
      <c r="I232" s="425"/>
      <c r="J232" s="425"/>
      <c r="K232" s="425"/>
      <c r="L232" s="425"/>
      <c r="M232" s="425"/>
    </row>
    <row r="233" spans="5:13" ht="18" customHeight="1" x14ac:dyDescent="0.2">
      <c r="E233" s="425"/>
      <c r="F233" s="425"/>
      <c r="G233" s="425"/>
      <c r="H233" s="425"/>
      <c r="I233" s="425"/>
      <c r="J233" s="425"/>
      <c r="K233" s="425"/>
      <c r="L233" s="425"/>
      <c r="M233" s="425"/>
    </row>
    <row r="234" spans="5:13" ht="18" customHeight="1" x14ac:dyDescent="0.2">
      <c r="E234" s="425"/>
      <c r="F234" s="425"/>
      <c r="G234" s="425"/>
      <c r="H234" s="425"/>
      <c r="I234" s="425"/>
      <c r="J234" s="425"/>
      <c r="K234" s="425"/>
      <c r="L234" s="425"/>
      <c r="M234" s="425"/>
    </row>
    <row r="235" spans="5:13" ht="27.75" customHeight="1" x14ac:dyDescent="0.2">
      <c r="E235" s="425"/>
      <c r="F235" s="425"/>
      <c r="G235" s="425"/>
      <c r="H235" s="425"/>
      <c r="I235" s="425"/>
      <c r="J235" s="425"/>
      <c r="K235" s="425"/>
      <c r="L235" s="425"/>
      <c r="M235" s="425"/>
    </row>
    <row r="236" spans="5:13" ht="27.75" customHeight="1" x14ac:dyDescent="0.2">
      <c r="E236" s="425"/>
      <c r="F236" s="425"/>
      <c r="G236" s="425"/>
      <c r="H236" s="425"/>
      <c r="I236" s="425"/>
      <c r="J236" s="425"/>
      <c r="K236" s="425"/>
      <c r="L236" s="425"/>
      <c r="M236" s="425"/>
    </row>
    <row r="237" spans="5:13" ht="18" customHeight="1" x14ac:dyDescent="0.2"/>
    <row r="238" spans="5:13" ht="18" customHeight="1" x14ac:dyDescent="0.2"/>
    <row r="239" spans="5:13" ht="18" customHeight="1" x14ac:dyDescent="0.2"/>
    <row r="240" spans="5:13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24.75" customHeight="1" x14ac:dyDescent="0.2"/>
    <row r="253" ht="30.75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8" ht="12.75" customHeight="1" x14ac:dyDescent="0.2"/>
    <row r="270" ht="12.75" customHeight="1" x14ac:dyDescent="0.2"/>
    <row r="271" ht="12.75" customHeight="1" x14ac:dyDescent="0.2"/>
    <row r="294" ht="21" customHeight="1" x14ac:dyDescent="0.2"/>
    <row r="295" ht="21" customHeight="1" x14ac:dyDescent="0.2"/>
    <row r="296" ht="21" customHeight="1" x14ac:dyDescent="0.2"/>
    <row r="297" ht="21" customHeight="1" x14ac:dyDescent="0.2"/>
    <row r="299" ht="22.5" customHeight="1" x14ac:dyDescent="0.2"/>
    <row r="300" ht="22.5" customHeight="1" x14ac:dyDescent="0.2"/>
    <row r="301" ht="29.2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4.75" customHeight="1" x14ac:dyDescent="0.2"/>
    <row r="318" ht="26.25" customHeight="1" x14ac:dyDescent="0.2"/>
    <row r="319" ht="22.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2" ht="12.75" customHeight="1" x14ac:dyDescent="0.2"/>
    <row r="340" ht="12.75" customHeight="1" x14ac:dyDescent="0.2"/>
    <row r="358" ht="18" customHeight="1" x14ac:dyDescent="0.2"/>
    <row r="359" ht="18.75" customHeight="1" x14ac:dyDescent="0.2"/>
    <row r="360" ht="19.5" customHeight="1" x14ac:dyDescent="0.2"/>
    <row r="361" ht="18.75" customHeight="1" x14ac:dyDescent="0.2"/>
    <row r="363" ht="18.75" customHeight="1" x14ac:dyDescent="0.2"/>
    <row r="364" ht="17.25" customHeight="1" x14ac:dyDescent="0.2"/>
    <row r="365" ht="30.75" customHeight="1" x14ac:dyDescent="0.2"/>
    <row r="366" ht="17.25" customHeight="1" x14ac:dyDescent="0.2"/>
    <row r="367" ht="19.5" customHeight="1" x14ac:dyDescent="0.2"/>
    <row r="368" ht="20.25" customHeight="1" x14ac:dyDescent="0.2"/>
    <row r="369" ht="19.5" customHeight="1" x14ac:dyDescent="0.2"/>
    <row r="370" ht="18.75" customHeight="1" x14ac:dyDescent="0.2"/>
    <row r="371" ht="19.5" customHeight="1" x14ac:dyDescent="0.2"/>
    <row r="372" ht="18" customHeight="1" x14ac:dyDescent="0.2"/>
    <row r="373" ht="19.5" customHeight="1" x14ac:dyDescent="0.2"/>
    <row r="374" ht="19.5" customHeight="1" x14ac:dyDescent="0.2"/>
    <row r="375" ht="19.5" customHeight="1" x14ac:dyDescent="0.2"/>
    <row r="376" ht="19.5" customHeight="1" x14ac:dyDescent="0.2"/>
    <row r="377" ht="21" customHeight="1" x14ac:dyDescent="0.2"/>
    <row r="378" ht="19.5" customHeight="1" x14ac:dyDescent="0.2"/>
    <row r="379" ht="21" customHeight="1" x14ac:dyDescent="0.2"/>
    <row r="380" ht="21" customHeight="1" x14ac:dyDescent="0.2"/>
    <row r="381" ht="32.25" customHeight="1" x14ac:dyDescent="0.2"/>
    <row r="384" ht="19.5" customHeight="1" x14ac:dyDescent="0.2"/>
    <row r="385" ht="19.5" customHeight="1" x14ac:dyDescent="0.2"/>
    <row r="386" ht="19.5" customHeight="1" x14ac:dyDescent="0.2"/>
    <row r="387" ht="19.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404" ht="12.75" customHeight="1" x14ac:dyDescent="0.2"/>
    <row r="491" ht="21" customHeight="1" x14ac:dyDescent="0.2"/>
    <row r="512" spans="8:8" x14ac:dyDescent="0.2">
      <c r="H512"/>
    </row>
    <row r="513" spans="6:8" x14ac:dyDescent="0.2">
      <c r="H513"/>
    </row>
    <row r="514" spans="6:8" x14ac:dyDescent="0.2">
      <c r="H514"/>
    </row>
    <row r="515" spans="6:8" x14ac:dyDescent="0.2">
      <c r="H515"/>
    </row>
    <row r="516" spans="6:8" x14ac:dyDescent="0.2">
      <c r="H516"/>
    </row>
    <row r="517" spans="6:8" x14ac:dyDescent="0.2">
      <c r="H517"/>
    </row>
    <row r="522" spans="6:8" x14ac:dyDescent="0.2">
      <c r="F522" s="327" t="e">
        <f>#REF!</f>
        <v>#REF!</v>
      </c>
      <c r="H522" s="311" t="s">
        <v>98</v>
      </c>
    </row>
    <row r="523" spans="6:8" x14ac:dyDescent="0.2">
      <c r="H523" s="320" t="s">
        <v>134</v>
      </c>
    </row>
    <row r="524" spans="6:8" x14ac:dyDescent="0.2">
      <c r="H524" s="320" t="s">
        <v>135</v>
      </c>
    </row>
    <row r="525" spans="6:8" x14ac:dyDescent="0.2">
      <c r="H525" s="320" t="s">
        <v>136</v>
      </c>
    </row>
    <row r="526" spans="6:8" x14ac:dyDescent="0.2">
      <c r="H526" s="320" t="s">
        <v>137</v>
      </c>
    </row>
    <row r="527" spans="6:8" x14ac:dyDescent="0.2">
      <c r="H527" s="320" t="s">
        <v>138</v>
      </c>
    </row>
    <row r="528" spans="6:8" x14ac:dyDescent="0.2">
      <c r="H528" s="320" t="s">
        <v>139</v>
      </c>
    </row>
    <row r="529" spans="5:8" x14ac:dyDescent="0.2">
      <c r="H529" s="320" t="s">
        <v>140</v>
      </c>
    </row>
    <row r="530" spans="5:8" x14ac:dyDescent="0.2">
      <c r="H530" s="320" t="s">
        <v>141</v>
      </c>
    </row>
    <row r="533" spans="5:8" x14ac:dyDescent="0.2">
      <c r="E533" s="329"/>
    </row>
    <row r="674" spans="15:24" ht="12.75" customHeight="1" x14ac:dyDescent="0.2">
      <c r="P674" s="431"/>
      <c r="Q674" s="325"/>
      <c r="R674" s="325"/>
      <c r="S674" s="326"/>
      <c r="T674" s="326"/>
      <c r="U674" s="326"/>
      <c r="V674" s="315"/>
      <c r="W674" s="326"/>
      <c r="X674" s="326"/>
    </row>
    <row r="677" spans="15:24" x14ac:dyDescent="0.2">
      <c r="Q677" s="322"/>
      <c r="R677" s="322"/>
      <c r="S677" s="322"/>
      <c r="T677" s="322"/>
      <c r="U677" s="322"/>
      <c r="V677" s="322"/>
      <c r="W677" s="322"/>
      <c r="X677" s="322"/>
    </row>
    <row r="678" spans="15:24" x14ac:dyDescent="0.2">
      <c r="O678"/>
      <c r="P678" s="316"/>
      <c r="Q678" s="430"/>
      <c r="R678" s="321"/>
      <c r="S678" s="323"/>
      <c r="T678" s="324"/>
      <c r="U678" s="321"/>
      <c r="V678" s="324"/>
      <c r="W678" s="324"/>
      <c r="X678" s="324"/>
    </row>
    <row r="679" spans="15:24" x14ac:dyDescent="0.2">
      <c r="O679"/>
      <c r="P679" s="429"/>
      <c r="Q679" s="430"/>
      <c r="R679" s="431"/>
      <c r="S679" s="431"/>
      <c r="T679" s="431"/>
      <c r="U679" s="431"/>
      <c r="V679" s="319"/>
      <c r="W679" s="319"/>
      <c r="X679" s="319"/>
    </row>
    <row r="680" spans="15:24" x14ac:dyDescent="0.2">
      <c r="O680"/>
      <c r="Q680" s="430"/>
      <c r="R680" s="431"/>
      <c r="S680" s="430" t="s">
        <v>142</v>
      </c>
      <c r="T680"/>
      <c r="U680" s="431"/>
      <c r="V680" s="319"/>
      <c r="W680" s="319"/>
      <c r="X680" s="319"/>
    </row>
    <row r="681" spans="15:24" x14ac:dyDescent="0.2">
      <c r="O681"/>
      <c r="P681" s="317"/>
      <c r="Q681" s="316"/>
      <c r="R681" s="431"/>
      <c r="S681" s="431"/>
      <c r="T681" s="431"/>
      <c r="U681" s="431"/>
      <c r="V681" s="431"/>
      <c r="W681" s="431"/>
      <c r="X681" s="431"/>
    </row>
    <row r="682" spans="15:24" x14ac:dyDescent="0.2">
      <c r="Q682" s="429"/>
      <c r="R682" s="429"/>
      <c r="S682" s="429"/>
      <c r="T682" s="429"/>
      <c r="U682" s="429"/>
      <c r="V682" s="314"/>
      <c r="W682" s="429"/>
      <c r="X682" s="429"/>
    </row>
    <row r="683" spans="15:24" x14ac:dyDescent="0.2">
      <c r="P683" s="314"/>
      <c r="Q683" s="432"/>
      <c r="R683" s="429"/>
      <c r="S683" s="429"/>
      <c r="T683" s="429"/>
      <c r="U683" s="429"/>
      <c r="V683" s="314"/>
      <c r="W683" s="429"/>
      <c r="X683" s="429"/>
    </row>
    <row r="684" spans="15:24" x14ac:dyDescent="0.2">
      <c r="R684" s="429"/>
      <c r="S684" s="429"/>
      <c r="T684" s="429"/>
      <c r="U684" s="431"/>
      <c r="V684" s="431"/>
      <c r="W684" s="429"/>
      <c r="X684" s="429"/>
    </row>
    <row r="685" spans="15:24" x14ac:dyDescent="0.2">
      <c r="P685" s="314"/>
      <c r="Q685" s="432" t="s">
        <v>124</v>
      </c>
      <c r="R685" s="429"/>
      <c r="S685" s="429"/>
      <c r="T685" s="429"/>
      <c r="U685" s="429"/>
      <c r="V685" s="314"/>
      <c r="W685" s="429"/>
      <c r="X685" s="429"/>
    </row>
    <row r="693" spans="17:18" x14ac:dyDescent="0.2">
      <c r="Q693" s="327" t="e">
        <f>SUM(#REF!)</f>
        <v>#REF!</v>
      </c>
      <c r="R693" s="328" t="s">
        <v>143</v>
      </c>
    </row>
    <row r="698" spans="17:18" x14ac:dyDescent="0.2">
      <c r="Q698" s="312"/>
    </row>
    <row r="705" spans="17:17" x14ac:dyDescent="0.2">
      <c r="Q705" s="312" t="e">
        <f>#REF!+#REF!</f>
        <v>#REF!</v>
      </c>
    </row>
    <row r="706" spans="17:17" x14ac:dyDescent="0.2">
      <c r="Q706" s="312" t="e">
        <f>#REF!+#REF!</f>
        <v>#REF!</v>
      </c>
    </row>
    <row r="707" spans="17:17" x14ac:dyDescent="0.2">
      <c r="Q707" s="312" t="e">
        <f>#REF!+#REF!</f>
        <v>#REF!</v>
      </c>
    </row>
    <row r="708" spans="17:17" x14ac:dyDescent="0.2">
      <c r="Q708" s="312" t="e">
        <f>#REF!+#REF!</f>
        <v>#REF!</v>
      </c>
    </row>
    <row r="709" spans="17:17" x14ac:dyDescent="0.2">
      <c r="Q709" s="312" t="e">
        <f>#REF!+#REF!</f>
        <v>#REF!</v>
      </c>
    </row>
    <row r="710" spans="17:17" x14ac:dyDescent="0.2">
      <c r="Q710" s="312" t="e">
        <f>#REF!+#REF!</f>
        <v>#REF!</v>
      </c>
    </row>
    <row r="715" spans="17:17" x14ac:dyDescent="0.2">
      <c r="Q715" s="327" t="e">
        <f>#REF!+#REF!</f>
        <v>#REF!</v>
      </c>
    </row>
    <row r="732" spans="15:15" x14ac:dyDescent="0.2">
      <c r="O732" s="329"/>
    </row>
    <row r="742" spans="15:15" x14ac:dyDescent="0.2">
      <c r="O742"/>
    </row>
    <row r="743" spans="15:15" x14ac:dyDescent="0.2">
      <c r="O743"/>
    </row>
    <row r="744" spans="15:15" x14ac:dyDescent="0.2">
      <c r="O744"/>
    </row>
    <row r="745" spans="15:15" x14ac:dyDescent="0.2">
      <c r="O745"/>
    </row>
  </sheetData>
  <mergeCells count="33">
    <mergeCell ref="J143:L143"/>
    <mergeCell ref="J144:L144"/>
    <mergeCell ref="G145:H145"/>
    <mergeCell ref="I145:K145"/>
    <mergeCell ref="G146:H146"/>
    <mergeCell ref="I146:K146"/>
    <mergeCell ref="J142:L142"/>
    <mergeCell ref="J77:L77"/>
    <mergeCell ref="M77:N77"/>
    <mergeCell ref="G79:H79"/>
    <mergeCell ref="I79:K79"/>
    <mergeCell ref="M79:N79"/>
    <mergeCell ref="E91:L91"/>
    <mergeCell ref="E92:L92"/>
    <mergeCell ref="E93:L93"/>
    <mergeCell ref="J137:L137"/>
    <mergeCell ref="G138:I138"/>
    <mergeCell ref="J138:L138"/>
    <mergeCell ref="M72:N72"/>
    <mergeCell ref="E75:F75"/>
    <mergeCell ref="G75:I75"/>
    <mergeCell ref="J75:L75"/>
    <mergeCell ref="E76:F76"/>
    <mergeCell ref="G76:I76"/>
    <mergeCell ref="J76:L76"/>
    <mergeCell ref="M76:N76"/>
    <mergeCell ref="E3:L3"/>
    <mergeCell ref="E4:L4"/>
    <mergeCell ref="E5:L5"/>
    <mergeCell ref="J71:L71"/>
    <mergeCell ref="E72:F72"/>
    <mergeCell ref="G72:I72"/>
    <mergeCell ref="J72:L72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X745"/>
  <sheetViews>
    <sheetView view="pageBreakPreview" topLeftCell="D1" zoomScaleSheetLayoutView="100" workbookViewId="0">
      <pane xSplit="2" ySplit="13" topLeftCell="F20" activePane="bottomRight" state="frozen"/>
      <selection activeCell="M29" activeCellId="1" sqref="H45 M29"/>
      <selection pane="topRight" activeCell="M29" activeCellId="1" sqref="H45 M29"/>
      <selection pane="bottomLeft" activeCell="M29" activeCellId="1" sqref="H45 M29"/>
      <selection pane="bottomRight" activeCell="M29" activeCellId="1" sqref="H45 M29"/>
    </sheetView>
  </sheetViews>
  <sheetFormatPr defaultColWidth="9.140625" defaultRowHeight="12.75" x14ac:dyDescent="0.2"/>
  <cols>
    <col min="1" max="1" width="1.85546875" style="310" hidden="1" customWidth="1"/>
    <col min="2" max="2" width="1.5703125" style="310" hidden="1" customWidth="1"/>
    <col min="3" max="3" width="5" style="310" hidden="1" customWidth="1"/>
    <col min="4" max="4" width="5" style="310" customWidth="1"/>
    <col min="5" max="5" width="14.7109375" style="310" customWidth="1"/>
    <col min="6" max="6" width="68.28515625" style="310" customWidth="1"/>
    <col min="7" max="7" width="21.140625" style="310" customWidth="1"/>
    <col min="8" max="8" width="21" style="310" customWidth="1"/>
    <col min="9" max="9" width="21.140625" style="310" customWidth="1"/>
    <col min="10" max="10" width="19" style="310" customWidth="1"/>
    <col min="11" max="11" width="14.42578125" style="310" customWidth="1"/>
    <col min="12" max="12" width="18.140625" style="310" customWidth="1"/>
    <col min="13" max="13" width="17.7109375" style="310" customWidth="1"/>
    <col min="14" max="14" width="20.7109375" style="310" bestFit="1" customWidth="1"/>
    <col min="15" max="15" width="15" style="310" bestFit="1" customWidth="1"/>
    <col min="16" max="16" width="12.5703125" style="310" bestFit="1" customWidth="1"/>
    <col min="17" max="17" width="20.42578125" style="310" customWidth="1"/>
    <col min="18" max="19" width="9.140625" style="310"/>
    <col min="20" max="20" width="30.7109375" style="310" customWidth="1"/>
    <col min="21" max="16384" width="9.140625" style="310"/>
  </cols>
  <sheetData>
    <row r="2" spans="5:16" x14ac:dyDescent="0.2">
      <c r="P2" s="403" t="s">
        <v>276</v>
      </c>
    </row>
    <row r="3" spans="5:16" ht="15" x14ac:dyDescent="0.2">
      <c r="E3" s="870" t="s">
        <v>114</v>
      </c>
      <c r="F3" s="870"/>
      <c r="G3" s="870"/>
      <c r="H3" s="870"/>
      <c r="I3" s="870"/>
      <c r="J3" s="870"/>
      <c r="K3" s="870"/>
      <c r="L3" s="870"/>
      <c r="M3" s="330"/>
      <c r="N3" s="330"/>
    </row>
    <row r="4" spans="5:16" ht="15" x14ac:dyDescent="0.2">
      <c r="E4" s="870" t="s">
        <v>164</v>
      </c>
      <c r="F4" s="870"/>
      <c r="G4" s="870"/>
      <c r="H4" s="870"/>
      <c r="I4" s="870"/>
      <c r="J4" s="870"/>
      <c r="K4" s="870"/>
      <c r="L4" s="870"/>
      <c r="M4" s="330"/>
      <c r="N4" s="330"/>
    </row>
    <row r="5" spans="5:16" ht="15" x14ac:dyDescent="0.2">
      <c r="E5" s="870" t="s">
        <v>277</v>
      </c>
      <c r="F5" s="870"/>
      <c r="G5" s="870"/>
      <c r="H5" s="870"/>
      <c r="I5" s="870"/>
      <c r="J5" s="870"/>
      <c r="K5" s="870"/>
      <c r="L5" s="870"/>
      <c r="M5" s="330"/>
      <c r="N5" s="330"/>
    </row>
    <row r="6" spans="5:16" ht="13.5" thickBot="1" x14ac:dyDescent="0.25"/>
    <row r="7" spans="5:16" ht="78.75" customHeight="1" thickBot="1" x14ac:dyDescent="0.25">
      <c r="E7" s="381" t="s">
        <v>146</v>
      </c>
      <c r="F7" s="382" t="s">
        <v>0</v>
      </c>
      <c r="G7" s="383" t="s">
        <v>221</v>
      </c>
      <c r="H7" s="383" t="s">
        <v>219</v>
      </c>
      <c r="I7" s="383" t="s">
        <v>220</v>
      </c>
      <c r="J7" s="383" t="s">
        <v>113</v>
      </c>
      <c r="K7" s="383" t="s">
        <v>156</v>
      </c>
      <c r="L7" s="384" t="s">
        <v>144</v>
      </c>
    </row>
    <row r="8" spans="5:16" ht="18.75" customHeight="1" x14ac:dyDescent="0.2">
      <c r="E8" s="392" t="s">
        <v>158</v>
      </c>
      <c r="F8" s="393" t="s">
        <v>45</v>
      </c>
      <c r="G8" s="394">
        <f>G9+G10+G11</f>
        <v>75158838000</v>
      </c>
      <c r="H8" s="411">
        <f>H9+H11</f>
        <v>2248995825</v>
      </c>
      <c r="I8" s="411">
        <f>I9+I11</f>
        <v>2248995825</v>
      </c>
      <c r="J8" s="411">
        <f>J9+J11</f>
        <v>2248995825</v>
      </c>
      <c r="K8" s="395">
        <f>J8/G8*100</f>
        <v>2.9923238368852907</v>
      </c>
      <c r="L8" s="396"/>
      <c r="N8" s="327"/>
    </row>
    <row r="9" spans="5:16" ht="18.75" customHeight="1" x14ac:dyDescent="0.2">
      <c r="E9" s="392" t="s">
        <v>168</v>
      </c>
      <c r="F9" s="397" t="s">
        <v>26</v>
      </c>
      <c r="G9" s="398">
        <f>$G$13</f>
        <v>74320354000</v>
      </c>
      <c r="H9" s="410">
        <f>H13</f>
        <v>2198064138</v>
      </c>
      <c r="I9" s="410">
        <f>I13</f>
        <v>2198064138</v>
      </c>
      <c r="J9" s="410">
        <f>J13</f>
        <v>2198064138</v>
      </c>
      <c r="K9" s="399">
        <f>J9/G9*100</f>
        <v>2.9575533749475951</v>
      </c>
      <c r="L9" s="400"/>
      <c r="M9"/>
      <c r="N9" s="421"/>
    </row>
    <row r="10" spans="5:16" ht="18.75" customHeight="1" x14ac:dyDescent="0.2">
      <c r="E10" s="392" t="s">
        <v>169</v>
      </c>
      <c r="F10" s="397" t="s">
        <v>27</v>
      </c>
      <c r="G10" s="398">
        <f>$G$60</f>
        <v>538484000</v>
      </c>
      <c r="H10" s="398">
        <f>H60</f>
        <v>0</v>
      </c>
      <c r="I10" s="398">
        <f>I60</f>
        <v>0</v>
      </c>
      <c r="J10" s="398">
        <f>J60</f>
        <v>0</v>
      </c>
      <c r="K10" s="399">
        <f>J10/G10*100</f>
        <v>0</v>
      </c>
      <c r="L10" s="400"/>
      <c r="N10" s="327"/>
    </row>
    <row r="11" spans="5:16" ht="18.75" customHeight="1" x14ac:dyDescent="0.2">
      <c r="E11" s="392" t="str">
        <f>E64</f>
        <v>4.1.04</v>
      </c>
      <c r="F11" s="397" t="s">
        <v>129</v>
      </c>
      <c r="G11" s="398">
        <f>G64</f>
        <v>300000000</v>
      </c>
      <c r="H11" s="398">
        <f>H64</f>
        <v>50931687</v>
      </c>
      <c r="I11" s="398">
        <f>I64</f>
        <v>50931687</v>
      </c>
      <c r="J11" s="398">
        <f>J64</f>
        <v>50931687</v>
      </c>
      <c r="K11" s="399">
        <f>J11/G11*100</f>
        <v>16.977228999999998</v>
      </c>
      <c r="L11" s="400"/>
    </row>
    <row r="12" spans="5:16" ht="5.0999999999999996" customHeight="1" x14ac:dyDescent="0.2">
      <c r="E12" s="378"/>
      <c r="F12" s="379"/>
      <c r="G12" s="375"/>
      <c r="H12" s="375"/>
      <c r="I12" s="375"/>
      <c r="J12" s="375"/>
      <c r="K12" s="376"/>
      <c r="L12" s="377"/>
    </row>
    <row r="13" spans="5:16" ht="18.75" customHeight="1" x14ac:dyDescent="0.2">
      <c r="E13" s="385" t="str">
        <f>E9</f>
        <v>4.1.01</v>
      </c>
      <c r="F13" s="386" t="str">
        <f>F9</f>
        <v>PENDAPATAN PAJAK DAERAH</v>
      </c>
      <c r="G13" s="387">
        <f>G14+G24+G35+G41+G44+G45+G48+G51+G52+G55+G58</f>
        <v>74320354000</v>
      </c>
      <c r="H13" s="409">
        <f>H14+H24+H35+H41+H44+H45+H48+H51+H52+H55+H58</f>
        <v>2198064138</v>
      </c>
      <c r="I13" s="409">
        <f>H13</f>
        <v>2198064138</v>
      </c>
      <c r="J13" s="409">
        <f>I13</f>
        <v>2198064138</v>
      </c>
      <c r="K13" s="388">
        <f>J13/G13*100</f>
        <v>2.9575533749475951</v>
      </c>
      <c r="L13" s="389"/>
    </row>
    <row r="14" spans="5:16" ht="18.75" customHeight="1" x14ac:dyDescent="0.2">
      <c r="E14" s="373" t="s">
        <v>170</v>
      </c>
      <c r="F14" s="351" t="s">
        <v>157</v>
      </c>
      <c r="G14" s="349">
        <f>G15+G18+G21</f>
        <v>2463180809</v>
      </c>
      <c r="H14" s="408">
        <f>H15+H18+H21</f>
        <v>59448343</v>
      </c>
      <c r="I14" s="408">
        <f t="shared" ref="I14:I24" si="0">H14</f>
        <v>59448343</v>
      </c>
      <c r="J14" s="408">
        <f t="shared" ref="J14:J58" si="1">H14</f>
        <v>59448343</v>
      </c>
      <c r="K14" s="350">
        <f>J14/G14*100</f>
        <v>2.413478652593708</v>
      </c>
      <c r="L14" s="346"/>
    </row>
    <row r="15" spans="5:16" ht="18.75" customHeight="1" x14ac:dyDescent="0.2">
      <c r="E15" s="372" t="s">
        <v>171</v>
      </c>
      <c r="F15" s="335" t="s">
        <v>175</v>
      </c>
      <c r="G15" s="332">
        <v>2001580809</v>
      </c>
      <c r="H15" s="407">
        <f>H16+H17</f>
        <v>57768343</v>
      </c>
      <c r="I15" s="407">
        <f t="shared" si="0"/>
        <v>57768343</v>
      </c>
      <c r="J15" s="407">
        <f t="shared" si="1"/>
        <v>57768343</v>
      </c>
      <c r="K15" s="333">
        <f>J15/G15*100</f>
        <v>2.8861359351692308</v>
      </c>
      <c r="L15" s="346"/>
    </row>
    <row r="16" spans="5:16" ht="18.75" customHeight="1" x14ac:dyDescent="0.2">
      <c r="E16" s="372"/>
      <c r="F16" s="341" t="s">
        <v>149</v>
      </c>
      <c r="G16" s="340"/>
      <c r="H16" s="332">
        <v>0</v>
      </c>
      <c r="I16" s="332">
        <f t="shared" si="0"/>
        <v>0</v>
      </c>
      <c r="J16" s="332">
        <f t="shared" si="1"/>
        <v>0</v>
      </c>
      <c r="K16" s="342"/>
      <c r="L16" s="346"/>
      <c r="N16" s="327"/>
    </row>
    <row r="17" spans="5:16" ht="18.75" customHeight="1" x14ac:dyDescent="0.2">
      <c r="E17" s="372"/>
      <c r="F17" s="341" t="s">
        <v>147</v>
      </c>
      <c r="G17" s="340"/>
      <c r="H17" s="406">
        <f>20414405+37353938</f>
        <v>57768343</v>
      </c>
      <c r="I17" s="406">
        <f t="shared" si="0"/>
        <v>57768343</v>
      </c>
      <c r="J17" s="407">
        <f t="shared" si="1"/>
        <v>57768343</v>
      </c>
      <c r="K17" s="342"/>
      <c r="L17" s="346"/>
    </row>
    <row r="18" spans="5:16" ht="21.75" customHeight="1" x14ac:dyDescent="0.2">
      <c r="E18" s="372" t="s">
        <v>173</v>
      </c>
      <c r="F18" s="336" t="s">
        <v>172</v>
      </c>
      <c r="G18" s="332">
        <v>350000000</v>
      </c>
      <c r="H18" s="332">
        <f>H19+H20</f>
        <v>100000</v>
      </c>
      <c r="I18" s="332">
        <f t="shared" si="0"/>
        <v>100000</v>
      </c>
      <c r="J18" s="332">
        <f t="shared" si="1"/>
        <v>100000</v>
      </c>
      <c r="K18" s="333">
        <f>J18/G18*100</f>
        <v>2.8571428571428574E-2</v>
      </c>
      <c r="L18" s="346"/>
      <c r="N18" s="327"/>
    </row>
    <row r="19" spans="5:16" ht="36.75" customHeight="1" x14ac:dyDescent="0.2">
      <c r="E19" s="372"/>
      <c r="F19" s="339" t="s">
        <v>150</v>
      </c>
      <c r="G19" s="332"/>
      <c r="H19" s="340">
        <v>0</v>
      </c>
      <c r="I19" s="340">
        <f t="shared" si="0"/>
        <v>0</v>
      </c>
      <c r="J19" s="332">
        <f t="shared" si="1"/>
        <v>0</v>
      </c>
      <c r="K19" s="333"/>
      <c r="L19" s="346"/>
    </row>
    <row r="20" spans="5:16" ht="34.5" customHeight="1" x14ac:dyDescent="0.2">
      <c r="E20" s="372"/>
      <c r="F20" s="339" t="s">
        <v>148</v>
      </c>
      <c r="G20" s="340"/>
      <c r="H20" s="340">
        <v>100000</v>
      </c>
      <c r="I20" s="340">
        <f t="shared" si="0"/>
        <v>100000</v>
      </c>
      <c r="J20" s="332">
        <f t="shared" si="1"/>
        <v>100000</v>
      </c>
      <c r="K20" s="333"/>
      <c r="L20" s="346"/>
    </row>
    <row r="21" spans="5:16" ht="18.75" customHeight="1" x14ac:dyDescent="0.2">
      <c r="E21" s="372" t="s">
        <v>174</v>
      </c>
      <c r="F21" s="335" t="s">
        <v>176</v>
      </c>
      <c r="G21" s="332">
        <v>111600000</v>
      </c>
      <c r="H21" s="332">
        <f>H22+H23</f>
        <v>1580000</v>
      </c>
      <c r="I21" s="332">
        <f t="shared" si="0"/>
        <v>1580000</v>
      </c>
      <c r="J21" s="332">
        <f t="shared" si="1"/>
        <v>1580000</v>
      </c>
      <c r="K21" s="333">
        <f>J21/G21*100</f>
        <v>1.4157706093189963</v>
      </c>
      <c r="L21" s="346"/>
    </row>
    <row r="22" spans="5:16" ht="18.75" customHeight="1" x14ac:dyDescent="0.2">
      <c r="E22" s="372"/>
      <c r="F22" s="341" t="s">
        <v>151</v>
      </c>
      <c r="G22" s="332"/>
      <c r="H22" s="340">
        <v>0</v>
      </c>
      <c r="I22" s="340">
        <f t="shared" si="0"/>
        <v>0</v>
      </c>
      <c r="J22" s="332">
        <f t="shared" si="1"/>
        <v>0</v>
      </c>
      <c r="K22" s="333"/>
      <c r="L22" s="346"/>
    </row>
    <row r="23" spans="5:16" ht="18.75" customHeight="1" x14ac:dyDescent="0.2">
      <c r="E23" s="372"/>
      <c r="F23" s="341" t="str">
        <f xml:space="preserve"> "Penerimaan Piutang " &amp;F21</f>
        <v>Penerimaan Piutang Pajak Wisma Pariwisata</v>
      </c>
      <c r="G23" s="340"/>
      <c r="H23" s="340">
        <v>1580000</v>
      </c>
      <c r="I23" s="340">
        <f t="shared" si="0"/>
        <v>1580000</v>
      </c>
      <c r="J23" s="332">
        <f t="shared" si="1"/>
        <v>1580000</v>
      </c>
      <c r="K23" s="333"/>
      <c r="L23" s="346"/>
    </row>
    <row r="24" spans="5:16" ht="18.75" customHeight="1" x14ac:dyDescent="0.2">
      <c r="E24" s="373" t="s">
        <v>177</v>
      </c>
      <c r="F24" s="427" t="s">
        <v>159</v>
      </c>
      <c r="G24" s="428">
        <v>3637447807</v>
      </c>
      <c r="H24" s="349">
        <f>H25+H28+H31+H34</f>
        <v>166717042</v>
      </c>
      <c r="I24" s="349">
        <f t="shared" si="0"/>
        <v>166717042</v>
      </c>
      <c r="J24" s="349">
        <f t="shared" si="1"/>
        <v>166717042</v>
      </c>
      <c r="K24" s="350">
        <f>J24/G24*100</f>
        <v>4.5833521426524761</v>
      </c>
      <c r="L24" s="346"/>
      <c r="M24" s="310">
        <v>3637447807</v>
      </c>
      <c r="N24" s="404"/>
    </row>
    <row r="25" spans="5:16" ht="18.75" customHeight="1" x14ac:dyDescent="0.2">
      <c r="E25" s="372" t="s">
        <v>178</v>
      </c>
      <c r="F25" s="335" t="s">
        <v>179</v>
      </c>
      <c r="G25" s="468"/>
      <c r="H25" s="332">
        <f>H26+H27</f>
        <v>132018013</v>
      </c>
      <c r="I25" s="332">
        <f>H25:H34</f>
        <v>132018013</v>
      </c>
      <c r="J25" s="332">
        <f t="shared" si="1"/>
        <v>132018013</v>
      </c>
      <c r="K25" s="333"/>
      <c r="L25" s="346"/>
      <c r="M25" s="327"/>
      <c r="N25" s="404"/>
      <c r="P25"/>
    </row>
    <row r="26" spans="5:16" ht="18.75" customHeight="1" x14ac:dyDescent="0.2">
      <c r="E26" s="372"/>
      <c r="F26" s="341" t="s">
        <v>180</v>
      </c>
      <c r="G26" s="332"/>
      <c r="H26" s="340">
        <v>0</v>
      </c>
      <c r="I26" s="340">
        <f t="shared" ref="I26:I55" si="2">H26</f>
        <v>0</v>
      </c>
      <c r="J26" s="332">
        <f t="shared" si="1"/>
        <v>0</v>
      </c>
      <c r="K26" s="333"/>
      <c r="L26" s="346"/>
      <c r="M26" s="327"/>
      <c r="N26" s="404"/>
    </row>
    <row r="27" spans="5:16" ht="18.75" customHeight="1" x14ac:dyDescent="0.2">
      <c r="E27" s="372"/>
      <c r="F27" s="341" t="str">
        <f xml:space="preserve"> "Penerimaan Piutang " &amp;F25</f>
        <v>Penerimaan Piutang Pajak Restoran dan Sejenisnya</v>
      </c>
      <c r="G27" s="340"/>
      <c r="H27" s="340">
        <f>39331341+92686672</f>
        <v>132018013</v>
      </c>
      <c r="I27" s="340">
        <f t="shared" si="2"/>
        <v>132018013</v>
      </c>
      <c r="J27" s="332">
        <f t="shared" si="1"/>
        <v>132018013</v>
      </c>
      <c r="K27" s="342"/>
      <c r="L27" s="346"/>
      <c r="M27" s="327"/>
    </row>
    <row r="28" spans="5:16" ht="18.75" customHeight="1" x14ac:dyDescent="0.2">
      <c r="E28" s="372" t="s">
        <v>181</v>
      </c>
      <c r="F28" s="335" t="s">
        <v>182</v>
      </c>
      <c r="G28" s="468"/>
      <c r="H28" s="359">
        <f>H29+H30</f>
        <v>16901229</v>
      </c>
      <c r="I28" s="332">
        <f t="shared" si="2"/>
        <v>16901229</v>
      </c>
      <c r="J28" s="332">
        <f t="shared" si="1"/>
        <v>16901229</v>
      </c>
      <c r="K28" s="333"/>
      <c r="L28" s="346"/>
      <c r="M28" s="327"/>
    </row>
    <row r="29" spans="5:16" ht="18.75" customHeight="1" x14ac:dyDescent="0.2">
      <c r="E29" s="372"/>
      <c r="F29" s="341" t="s">
        <v>183</v>
      </c>
      <c r="G29" s="332"/>
      <c r="H29" s="340">
        <v>0</v>
      </c>
      <c r="I29" s="340">
        <f t="shared" si="2"/>
        <v>0</v>
      </c>
      <c r="J29" s="332">
        <f t="shared" si="1"/>
        <v>0</v>
      </c>
      <c r="K29" s="333"/>
      <c r="L29" s="346"/>
      <c r="M29" s="421"/>
      <c r="N29" s="420"/>
    </row>
    <row r="30" spans="5:16" ht="18.75" customHeight="1" x14ac:dyDescent="0.2">
      <c r="E30" s="372"/>
      <c r="F30" s="341" t="str">
        <f xml:space="preserve"> "Penerimaan Piutang " &amp;F28</f>
        <v>Penerimaan Piutang Pajak Rumah Makan dan Sejenisnya</v>
      </c>
      <c r="G30" s="340"/>
      <c r="H30" s="340">
        <v>16901229</v>
      </c>
      <c r="I30" s="340">
        <f t="shared" si="2"/>
        <v>16901229</v>
      </c>
      <c r="J30" s="332">
        <f t="shared" si="1"/>
        <v>16901229</v>
      </c>
      <c r="K30" s="342"/>
      <c r="L30" s="346"/>
      <c r="M30" s="327"/>
    </row>
    <row r="31" spans="5:16" ht="18.75" customHeight="1" x14ac:dyDescent="0.2">
      <c r="E31" s="372" t="s">
        <v>184</v>
      </c>
      <c r="F31" s="335" t="s">
        <v>185</v>
      </c>
      <c r="G31" s="468"/>
      <c r="H31" s="332">
        <f>H32+H33</f>
        <v>17797800</v>
      </c>
      <c r="I31" s="332">
        <f t="shared" si="2"/>
        <v>17797800</v>
      </c>
      <c r="J31" s="332">
        <f t="shared" si="1"/>
        <v>17797800</v>
      </c>
      <c r="K31" s="333"/>
      <c r="L31" s="346"/>
    </row>
    <row r="32" spans="5:16" ht="18.75" customHeight="1" x14ac:dyDescent="0.2">
      <c r="E32" s="372"/>
      <c r="F32" s="341" t="s">
        <v>186</v>
      </c>
      <c r="G32" s="340"/>
      <c r="H32" s="340">
        <v>0</v>
      </c>
      <c r="I32" s="340">
        <f t="shared" si="2"/>
        <v>0</v>
      </c>
      <c r="J32" s="332">
        <f t="shared" si="1"/>
        <v>0</v>
      </c>
      <c r="K32" s="342"/>
      <c r="L32" s="346"/>
    </row>
    <row r="33" spans="5:16" ht="18.75" customHeight="1" x14ac:dyDescent="0.2">
      <c r="E33" s="372"/>
      <c r="F33" s="341" t="str">
        <f xml:space="preserve"> "Penerimaan Piutang " &amp;F31</f>
        <v>Penerimaan Piutang Pajak Kafetaria dan Sejenisnya</v>
      </c>
      <c r="G33" s="340"/>
      <c r="H33" s="340">
        <v>17797800</v>
      </c>
      <c r="I33" s="340">
        <f t="shared" si="2"/>
        <v>17797800</v>
      </c>
      <c r="J33" s="332">
        <f t="shared" si="1"/>
        <v>17797800</v>
      </c>
      <c r="K33" s="333"/>
      <c r="L33" s="346"/>
      <c r="N33" s="327"/>
    </row>
    <row r="34" spans="5:16" ht="18.75" customHeight="1" x14ac:dyDescent="0.2">
      <c r="E34" s="372" t="s">
        <v>188</v>
      </c>
      <c r="F34" s="335" t="s">
        <v>187</v>
      </c>
      <c r="G34" s="468"/>
      <c r="H34" s="332">
        <v>0</v>
      </c>
      <c r="I34" s="332">
        <f t="shared" si="2"/>
        <v>0</v>
      </c>
      <c r="J34" s="332">
        <f t="shared" si="1"/>
        <v>0</v>
      </c>
      <c r="K34" s="333"/>
      <c r="L34" s="346"/>
      <c r="N34" s="327"/>
    </row>
    <row r="35" spans="5:16" ht="18.75" customHeight="1" x14ac:dyDescent="0.2">
      <c r="E35" s="373" t="s">
        <v>189</v>
      </c>
      <c r="F35" s="351" t="s">
        <v>160</v>
      </c>
      <c r="G35" s="349">
        <f>G36+G39</f>
        <v>11590549</v>
      </c>
      <c r="H35" s="349">
        <f>H36</f>
        <v>0</v>
      </c>
      <c r="I35" s="349">
        <f t="shared" si="2"/>
        <v>0</v>
      </c>
      <c r="J35" s="349">
        <f t="shared" si="1"/>
        <v>0</v>
      </c>
      <c r="K35" s="350">
        <f>J35/G35*100</f>
        <v>0</v>
      </c>
      <c r="L35" s="346"/>
      <c r="N35" s="327"/>
    </row>
    <row r="36" spans="5:16" ht="18.75" customHeight="1" x14ac:dyDescent="0.2">
      <c r="E36" s="374" t="s">
        <v>191</v>
      </c>
      <c r="F36" s="337" t="s">
        <v>190</v>
      </c>
      <c r="G36" s="332">
        <v>11590549</v>
      </c>
      <c r="H36" s="332">
        <f>H38+H40</f>
        <v>0</v>
      </c>
      <c r="I36" s="332">
        <f t="shared" si="2"/>
        <v>0</v>
      </c>
      <c r="J36" s="332">
        <f t="shared" si="1"/>
        <v>0</v>
      </c>
      <c r="K36" s="333">
        <f>J36/G36*100</f>
        <v>0</v>
      </c>
      <c r="L36" s="346"/>
      <c r="N36" s="422"/>
      <c r="O36" s="421"/>
    </row>
    <row r="37" spans="5:16" ht="18.75" customHeight="1" x14ac:dyDescent="0.2">
      <c r="E37" s="374"/>
      <c r="F37" s="344" t="s">
        <v>192</v>
      </c>
      <c r="G37" s="332"/>
      <c r="H37" s="340">
        <v>0</v>
      </c>
      <c r="I37" s="340">
        <f t="shared" si="2"/>
        <v>0</v>
      </c>
      <c r="J37" s="332">
        <f t="shared" si="1"/>
        <v>0</v>
      </c>
      <c r="K37" s="333"/>
      <c r="L37" s="346"/>
      <c r="N37" s="421"/>
      <c r="O37" s="327"/>
    </row>
    <row r="38" spans="5:16" ht="18.75" customHeight="1" x14ac:dyDescent="0.2">
      <c r="E38" s="374"/>
      <c r="F38" s="341" t="str">
        <f xml:space="preserve"> "Penerimaan Piutang " &amp;F36</f>
        <v>Penerimaan Piutang Pajak Diskotik, Karaoke, Club Malam, dan Sejenisnya</v>
      </c>
      <c r="G38" s="332"/>
      <c r="H38" s="343">
        <v>0</v>
      </c>
      <c r="I38" s="343">
        <f t="shared" si="2"/>
        <v>0</v>
      </c>
      <c r="J38" s="332">
        <f t="shared" si="1"/>
        <v>0</v>
      </c>
      <c r="K38" s="342"/>
      <c r="L38" s="346"/>
      <c r="N38" s="327"/>
    </row>
    <row r="39" spans="5:16" ht="18.75" customHeight="1" x14ac:dyDescent="0.2">
      <c r="E39" s="374"/>
      <c r="F39" s="341" t="s">
        <v>225</v>
      </c>
      <c r="G39" s="332"/>
      <c r="H39" s="343">
        <v>0</v>
      </c>
      <c r="I39" s="343">
        <f t="shared" si="2"/>
        <v>0</v>
      </c>
      <c r="J39" s="332">
        <f t="shared" si="1"/>
        <v>0</v>
      </c>
      <c r="K39" s="342"/>
      <c r="L39" s="346"/>
      <c r="M39"/>
    </row>
    <row r="40" spans="5:16" ht="18.75" customHeight="1" x14ac:dyDescent="0.2">
      <c r="E40" s="374"/>
      <c r="F40" s="341" t="s">
        <v>275</v>
      </c>
      <c r="G40" s="332"/>
      <c r="H40" s="343">
        <v>0</v>
      </c>
      <c r="I40" s="343">
        <f t="shared" si="2"/>
        <v>0</v>
      </c>
      <c r="J40" s="332">
        <f t="shared" si="1"/>
        <v>0</v>
      </c>
      <c r="K40" s="342"/>
      <c r="L40" s="346"/>
      <c r="M40"/>
    </row>
    <row r="41" spans="5:16" ht="18.75" customHeight="1" x14ac:dyDescent="0.2">
      <c r="E41" s="373" t="s">
        <v>193</v>
      </c>
      <c r="F41" s="351" t="s">
        <v>161</v>
      </c>
      <c r="G41" s="349">
        <f>G42+G43</f>
        <v>846864648</v>
      </c>
      <c r="H41" s="349">
        <f>H42+H43</f>
        <v>3618000</v>
      </c>
      <c r="I41" s="349">
        <f t="shared" si="2"/>
        <v>3618000</v>
      </c>
      <c r="J41" s="349">
        <f t="shared" si="1"/>
        <v>3618000</v>
      </c>
      <c r="K41" s="350">
        <f>J41/G41*100</f>
        <v>0.42722293444937848</v>
      </c>
      <c r="L41" s="346"/>
    </row>
    <row r="42" spans="5:16" ht="18.75" customHeight="1" x14ac:dyDescent="0.2">
      <c r="E42" s="372" t="s">
        <v>195</v>
      </c>
      <c r="F42" s="335" t="s">
        <v>194</v>
      </c>
      <c r="G42" s="334">
        <v>426864648</v>
      </c>
      <c r="H42" s="334">
        <v>1050000</v>
      </c>
      <c r="I42" s="334">
        <f t="shared" si="2"/>
        <v>1050000</v>
      </c>
      <c r="J42" s="332">
        <f t="shared" si="1"/>
        <v>1050000</v>
      </c>
      <c r="K42" s="333">
        <f t="shared" ref="K42:K48" si="3">J42/G42*100</f>
        <v>0.24597961084844863</v>
      </c>
      <c r="L42" s="346"/>
    </row>
    <row r="43" spans="5:16" ht="18.75" customHeight="1" x14ac:dyDescent="0.2">
      <c r="E43" s="372" t="s">
        <v>196</v>
      </c>
      <c r="F43" s="335" t="s">
        <v>197</v>
      </c>
      <c r="G43" s="334">
        <v>420000000</v>
      </c>
      <c r="H43" s="334">
        <f>1488000+1080000</f>
        <v>2568000</v>
      </c>
      <c r="I43" s="334">
        <f t="shared" si="2"/>
        <v>2568000</v>
      </c>
      <c r="J43" s="332">
        <f t="shared" si="1"/>
        <v>2568000</v>
      </c>
      <c r="K43" s="333">
        <f t="shared" si="3"/>
        <v>0.61142857142857143</v>
      </c>
      <c r="L43" s="346"/>
      <c r="M43" s="404"/>
    </row>
    <row r="44" spans="5:16" ht="18.75" customHeight="1" x14ac:dyDescent="0.2">
      <c r="E44" s="373" t="s">
        <v>198</v>
      </c>
      <c r="F44" s="351" t="s">
        <v>162</v>
      </c>
      <c r="G44" s="426">
        <v>20400000000</v>
      </c>
      <c r="H44" s="331">
        <v>1546223884</v>
      </c>
      <c r="I44" s="331">
        <f t="shared" si="2"/>
        <v>1546223884</v>
      </c>
      <c r="J44" s="349">
        <f t="shared" si="1"/>
        <v>1546223884</v>
      </c>
      <c r="K44" s="350">
        <f t="shared" si="3"/>
        <v>7.5795288431372549</v>
      </c>
      <c r="L44" s="346"/>
      <c r="M44" s="404"/>
      <c r="P44" s="403"/>
    </row>
    <row r="45" spans="5:16" ht="18.75" customHeight="1" x14ac:dyDescent="0.2">
      <c r="E45" s="373" t="s">
        <v>199</v>
      </c>
      <c r="F45" s="351" t="s">
        <v>85</v>
      </c>
      <c r="G45" s="331">
        <v>300000000</v>
      </c>
      <c r="H45" s="331">
        <f>H46+H47</f>
        <v>2300000</v>
      </c>
      <c r="I45" s="331">
        <f t="shared" si="2"/>
        <v>2300000</v>
      </c>
      <c r="J45" s="349">
        <f t="shared" si="1"/>
        <v>2300000</v>
      </c>
      <c r="K45" s="350">
        <f t="shared" si="3"/>
        <v>0.76666666666666661</v>
      </c>
      <c r="L45" s="346"/>
      <c r="M45" s="405"/>
      <c r="N45" s="403"/>
    </row>
    <row r="46" spans="5:16" ht="18.75" customHeight="1" x14ac:dyDescent="0.2">
      <c r="E46" s="373"/>
      <c r="F46" s="344" t="s">
        <v>163</v>
      </c>
      <c r="G46" s="331"/>
      <c r="H46" s="334">
        <v>0</v>
      </c>
      <c r="I46" s="334">
        <f t="shared" si="2"/>
        <v>0</v>
      </c>
      <c r="J46" s="332">
        <f t="shared" si="1"/>
        <v>0</v>
      </c>
      <c r="K46" s="350"/>
      <c r="L46" s="346"/>
    </row>
    <row r="47" spans="5:16" ht="18.75" customHeight="1" x14ac:dyDescent="0.2">
      <c r="E47" s="373"/>
      <c r="F47" s="341" t="str">
        <f xml:space="preserve"> "Penerimaan Piutang " &amp;F45</f>
        <v>Penerimaan Piutang Pajak Parkir</v>
      </c>
      <c r="G47" s="331"/>
      <c r="H47" s="334">
        <v>2300000</v>
      </c>
      <c r="I47" s="334">
        <f t="shared" si="2"/>
        <v>2300000</v>
      </c>
      <c r="J47" s="332">
        <f t="shared" si="1"/>
        <v>2300000</v>
      </c>
      <c r="K47" s="350"/>
      <c r="L47" s="346"/>
    </row>
    <row r="48" spans="5:16" ht="18.75" customHeight="1" x14ac:dyDescent="0.2">
      <c r="E48" s="373" t="s">
        <v>202</v>
      </c>
      <c r="F48" s="351" t="s">
        <v>200</v>
      </c>
      <c r="G48" s="331">
        <v>80000000</v>
      </c>
      <c r="H48" s="331">
        <f>H49+H50</f>
        <v>750000</v>
      </c>
      <c r="I48" s="331">
        <f t="shared" si="2"/>
        <v>750000</v>
      </c>
      <c r="J48" s="331">
        <f t="shared" si="1"/>
        <v>750000</v>
      </c>
      <c r="K48" s="350">
        <f t="shared" si="3"/>
        <v>0.9375</v>
      </c>
      <c r="L48" s="346"/>
    </row>
    <row r="49" spans="5:14" ht="18.75" customHeight="1" x14ac:dyDescent="0.2">
      <c r="E49" s="372"/>
      <c r="F49" s="341" t="s">
        <v>201</v>
      </c>
      <c r="G49" s="334"/>
      <c r="H49" s="343">
        <v>750000</v>
      </c>
      <c r="I49" s="343">
        <f t="shared" si="2"/>
        <v>750000</v>
      </c>
      <c r="J49" s="332">
        <f t="shared" si="1"/>
        <v>750000</v>
      </c>
      <c r="K49" s="333"/>
      <c r="L49" s="346"/>
      <c r="M49" s="403"/>
    </row>
    <row r="50" spans="5:14" ht="18.75" customHeight="1" x14ac:dyDescent="0.2">
      <c r="E50" s="372"/>
      <c r="F50" s="341" t="str">
        <f xml:space="preserve"> "Penerimaan Piutang " &amp;F48</f>
        <v>Penerimaan Piutang Pajak Air Tanah</v>
      </c>
      <c r="G50" s="343"/>
      <c r="H50" s="343">
        <v>0</v>
      </c>
      <c r="I50" s="343">
        <f t="shared" si="2"/>
        <v>0</v>
      </c>
      <c r="J50" s="332">
        <f t="shared" si="1"/>
        <v>0</v>
      </c>
      <c r="K50" s="342"/>
      <c r="L50" s="346"/>
    </row>
    <row r="51" spans="5:14" ht="18.75" customHeight="1" x14ac:dyDescent="0.2">
      <c r="E51" s="373" t="s">
        <v>203</v>
      </c>
      <c r="F51" s="351" t="s">
        <v>87</v>
      </c>
      <c r="G51" s="331">
        <v>500000000</v>
      </c>
      <c r="H51" s="331">
        <v>0</v>
      </c>
      <c r="I51" s="331">
        <f t="shared" si="2"/>
        <v>0</v>
      </c>
      <c r="J51" s="349">
        <f t="shared" si="1"/>
        <v>0</v>
      </c>
      <c r="K51" s="350">
        <f>J51/G51*100</f>
        <v>0</v>
      </c>
      <c r="L51" s="346"/>
    </row>
    <row r="52" spans="5:14" ht="18.75" customHeight="1" x14ac:dyDescent="0.2">
      <c r="E52" s="373" t="s">
        <v>204</v>
      </c>
      <c r="F52" s="351" t="s">
        <v>226</v>
      </c>
      <c r="G52" s="331">
        <v>785886750</v>
      </c>
      <c r="H52" s="331">
        <f>H53+H54</f>
        <v>0</v>
      </c>
      <c r="I52" s="331">
        <f t="shared" si="2"/>
        <v>0</v>
      </c>
      <c r="J52" s="349">
        <f t="shared" si="1"/>
        <v>0</v>
      </c>
      <c r="K52" s="350">
        <v>0</v>
      </c>
      <c r="L52" s="346"/>
    </row>
    <row r="53" spans="5:14" ht="18.75" customHeight="1" x14ac:dyDescent="0.2">
      <c r="E53" s="373"/>
      <c r="F53" s="401" t="s">
        <v>228</v>
      </c>
      <c r="G53" s="331"/>
      <c r="H53" s="331"/>
      <c r="I53" s="331">
        <f>H53</f>
        <v>0</v>
      </c>
      <c r="J53" s="349">
        <f>I53</f>
        <v>0</v>
      </c>
      <c r="K53" s="350"/>
      <c r="L53" s="346"/>
    </row>
    <row r="54" spans="5:14" ht="18.75" customHeight="1" x14ac:dyDescent="0.2">
      <c r="E54" s="373"/>
      <c r="F54" s="401" t="s">
        <v>227</v>
      </c>
      <c r="G54" s="331"/>
      <c r="H54" s="334">
        <v>0</v>
      </c>
      <c r="I54" s="334">
        <f>H54</f>
        <v>0</v>
      </c>
      <c r="J54" s="332">
        <f>I54</f>
        <v>0</v>
      </c>
      <c r="K54" s="350"/>
      <c r="L54" s="346"/>
    </row>
    <row r="55" spans="5:14" ht="27" customHeight="1" x14ac:dyDescent="0.2">
      <c r="E55" s="373" t="s">
        <v>206</v>
      </c>
      <c r="F55" s="360" t="s">
        <v>205</v>
      </c>
      <c r="G55" s="361">
        <f>G56+G57</f>
        <v>33451567633</v>
      </c>
      <c r="H55" s="361">
        <f>H56+H57</f>
        <v>164298469</v>
      </c>
      <c r="I55" s="361">
        <f t="shared" si="2"/>
        <v>164298469</v>
      </c>
      <c r="J55" s="361">
        <f t="shared" si="1"/>
        <v>164298469</v>
      </c>
      <c r="K55" s="362">
        <f>J55/G55*100</f>
        <v>0.49115327210530912</v>
      </c>
      <c r="L55" s="346"/>
      <c r="M55" s="327"/>
      <c r="N55" s="403"/>
    </row>
    <row r="56" spans="5:14" ht="27" customHeight="1" x14ac:dyDescent="0.2">
      <c r="E56" s="372"/>
      <c r="F56" s="339" t="s">
        <v>207</v>
      </c>
      <c r="G56" s="343">
        <v>15673511656</v>
      </c>
      <c r="H56" s="358">
        <v>0</v>
      </c>
      <c r="I56" s="358"/>
      <c r="J56" s="359">
        <f t="shared" si="1"/>
        <v>0</v>
      </c>
      <c r="K56" s="402">
        <f t="shared" ref="K56" si="4">J56/G56*100</f>
        <v>0</v>
      </c>
      <c r="L56" s="346"/>
    </row>
    <row r="57" spans="5:14" ht="27" customHeight="1" x14ac:dyDescent="0.2">
      <c r="E57" s="372"/>
      <c r="F57" s="339" t="s">
        <v>208</v>
      </c>
      <c r="G57" s="343">
        <v>17778055977</v>
      </c>
      <c r="H57" s="363">
        <v>164298469</v>
      </c>
      <c r="I57" s="363">
        <f>H57</f>
        <v>164298469</v>
      </c>
      <c r="J57" s="359">
        <f t="shared" si="1"/>
        <v>164298469</v>
      </c>
      <c r="K57" s="342"/>
      <c r="L57" s="347"/>
    </row>
    <row r="58" spans="5:14" ht="26.25" customHeight="1" x14ac:dyDescent="0.2">
      <c r="E58" s="373" t="s">
        <v>209</v>
      </c>
      <c r="F58" s="352" t="s">
        <v>115</v>
      </c>
      <c r="G58" s="331">
        <v>11843815804</v>
      </c>
      <c r="H58" s="331">
        <v>254708400</v>
      </c>
      <c r="I58" s="331">
        <f>H58</f>
        <v>254708400</v>
      </c>
      <c r="J58" s="370">
        <f t="shared" si="1"/>
        <v>254708400</v>
      </c>
      <c r="K58" s="357">
        <f>J58/G58*100</f>
        <v>2.1505602942083715</v>
      </c>
      <c r="L58" s="346"/>
      <c r="M58" s="419"/>
    </row>
    <row r="59" spans="5:14" ht="10.5" customHeight="1" x14ac:dyDescent="0.2">
      <c r="E59" s="372"/>
      <c r="F59" s="336"/>
      <c r="G59" s="334"/>
      <c r="H59" s="334"/>
      <c r="I59" s="334"/>
      <c r="J59" s="334"/>
      <c r="K59" s="333"/>
      <c r="L59" s="346"/>
    </row>
    <row r="60" spans="5:14" ht="18.75" customHeight="1" x14ac:dyDescent="0.2">
      <c r="E60" s="390" t="str">
        <f>E10</f>
        <v>4.1.02</v>
      </c>
      <c r="F60" s="391" t="str">
        <f>F10</f>
        <v>HASIL RETRIBUSI DAERAH</v>
      </c>
      <c r="G60" s="375">
        <f>G61</f>
        <v>538484000</v>
      </c>
      <c r="H60" s="375">
        <v>0</v>
      </c>
      <c r="I60" s="375">
        <f t="shared" ref="I60:I65" si="5">H60</f>
        <v>0</v>
      </c>
      <c r="J60" s="375">
        <f t="shared" ref="J60:J65" si="6">H60</f>
        <v>0</v>
      </c>
      <c r="K60" s="388">
        <f>J60/G60*100</f>
        <v>0</v>
      </c>
      <c r="L60" s="389"/>
    </row>
    <row r="61" spans="5:14" s="313" customFormat="1" ht="18.75" customHeight="1" x14ac:dyDescent="0.2">
      <c r="E61" s="372" t="s">
        <v>210</v>
      </c>
      <c r="F61" s="371" t="s">
        <v>93</v>
      </c>
      <c r="G61" s="334">
        <f>G62+G63</f>
        <v>538484000</v>
      </c>
      <c r="H61" s="343">
        <v>0</v>
      </c>
      <c r="I61" s="343">
        <f t="shared" si="5"/>
        <v>0</v>
      </c>
      <c r="J61" s="343">
        <f t="shared" si="6"/>
        <v>0</v>
      </c>
      <c r="K61" s="342">
        <f>J61/G61*100</f>
        <v>0</v>
      </c>
      <c r="L61" s="348"/>
    </row>
    <row r="62" spans="5:14" ht="18.75" customHeight="1" x14ac:dyDescent="0.2">
      <c r="E62" s="372" t="s">
        <v>211</v>
      </c>
      <c r="F62" s="336" t="s">
        <v>212</v>
      </c>
      <c r="G62" s="343">
        <v>538484000</v>
      </c>
      <c r="H62" s="334">
        <v>0</v>
      </c>
      <c r="I62" s="334">
        <f t="shared" si="5"/>
        <v>0</v>
      </c>
      <c r="J62" s="332">
        <f t="shared" si="6"/>
        <v>0</v>
      </c>
      <c r="K62" s="333">
        <f>J62/G62*100</f>
        <v>0</v>
      </c>
      <c r="L62" s="346"/>
    </row>
    <row r="63" spans="5:14" ht="21" customHeight="1" x14ac:dyDescent="0.2">
      <c r="E63" s="372"/>
      <c r="F63" s="339" t="s">
        <v>213</v>
      </c>
      <c r="G63" s="334"/>
      <c r="H63" s="343">
        <v>0</v>
      </c>
      <c r="I63" s="343">
        <f t="shared" si="5"/>
        <v>0</v>
      </c>
      <c r="J63" s="332">
        <f t="shared" si="6"/>
        <v>0</v>
      </c>
      <c r="K63" s="333"/>
      <c r="L63" s="346"/>
    </row>
    <row r="64" spans="5:14" ht="21" customHeight="1" x14ac:dyDescent="0.2">
      <c r="E64" s="390" t="s">
        <v>214</v>
      </c>
      <c r="F64" s="391" t="str">
        <f>F11</f>
        <v>LAIN-LAIN PAD YANG SAH</v>
      </c>
      <c r="G64" s="375">
        <f>G65</f>
        <v>300000000</v>
      </c>
      <c r="H64" s="375">
        <f>H65</f>
        <v>50931687</v>
      </c>
      <c r="I64" s="375">
        <f>H64</f>
        <v>50931687</v>
      </c>
      <c r="J64" s="375">
        <f>H64</f>
        <v>50931687</v>
      </c>
      <c r="K64" s="388">
        <f>J64/G64*100</f>
        <v>16.977228999999998</v>
      </c>
      <c r="L64" s="389"/>
    </row>
    <row r="65" spans="5:14" ht="24" customHeight="1" x14ac:dyDescent="0.2">
      <c r="E65" s="372" t="s">
        <v>216</v>
      </c>
      <c r="F65" s="371" t="s">
        <v>217</v>
      </c>
      <c r="G65" s="334">
        <v>300000000</v>
      </c>
      <c r="H65" s="334">
        <f>H66+H67</f>
        <v>50931687</v>
      </c>
      <c r="I65" s="334">
        <f t="shared" si="5"/>
        <v>50931687</v>
      </c>
      <c r="J65" s="332">
        <f t="shared" si="6"/>
        <v>50931687</v>
      </c>
      <c r="K65" s="333">
        <f>J65/G65*100</f>
        <v>16.977228999999998</v>
      </c>
      <c r="L65" s="346"/>
      <c r="M65" s="405"/>
    </row>
    <row r="66" spans="5:14" ht="24" customHeight="1" x14ac:dyDescent="0.25">
      <c r="E66" s="372" t="s">
        <v>215</v>
      </c>
      <c r="F66" s="339" t="s">
        <v>218</v>
      </c>
      <c r="G66" s="334"/>
      <c r="H66" s="334">
        <v>37767649</v>
      </c>
      <c r="I66" s="334">
        <f>H66</f>
        <v>37767649</v>
      </c>
      <c r="J66" s="332">
        <f>I66</f>
        <v>37767649</v>
      </c>
      <c r="K66" s="333"/>
      <c r="L66" s="346"/>
      <c r="M66" s="423">
        <v>2700000</v>
      </c>
      <c r="N66" s="424" t="s">
        <v>279</v>
      </c>
    </row>
    <row r="67" spans="5:14" ht="24" customHeight="1" x14ac:dyDescent="0.25">
      <c r="E67" s="372"/>
      <c r="F67" s="339" t="s">
        <v>229</v>
      </c>
      <c r="G67" s="334"/>
      <c r="H67" s="334">
        <f>M69</f>
        <v>13164038</v>
      </c>
      <c r="I67" s="334">
        <f>H67</f>
        <v>13164038</v>
      </c>
      <c r="J67" s="332">
        <f>I67</f>
        <v>13164038</v>
      </c>
      <c r="K67" s="333"/>
      <c r="L67" s="346"/>
      <c r="M67" s="423">
        <v>10464038</v>
      </c>
      <c r="N67" s="424" t="s">
        <v>280</v>
      </c>
    </row>
    <row r="68" spans="5:14" ht="10.5" customHeight="1" thickBot="1" x14ac:dyDescent="0.3">
      <c r="E68" s="345"/>
      <c r="F68" s="335"/>
      <c r="G68" s="334"/>
      <c r="H68" s="334"/>
      <c r="I68" s="334"/>
      <c r="J68" s="334"/>
      <c r="K68" s="333"/>
      <c r="L68" s="346"/>
      <c r="M68" s="424"/>
      <c r="N68" s="424"/>
    </row>
    <row r="69" spans="5:14" ht="10.5" customHeight="1" x14ac:dyDescent="0.25">
      <c r="E69" s="353"/>
      <c r="F69" s="354"/>
      <c r="G69" s="355"/>
      <c r="H69" s="355"/>
      <c r="I69" s="355"/>
      <c r="J69" s="355"/>
      <c r="K69" s="356"/>
      <c r="L69" s="356"/>
      <c r="M69" s="423">
        <f>M66+M67</f>
        <v>13164038</v>
      </c>
      <c r="N69" s="424"/>
    </row>
    <row r="70" spans="5:14" ht="10.5" customHeight="1" x14ac:dyDescent="0.2">
      <c r="E70" s="364"/>
      <c r="F70" s="365"/>
      <c r="G70" s="366"/>
      <c r="H70" s="366"/>
      <c r="I70" s="366"/>
      <c r="J70" s="366"/>
      <c r="K70" s="367"/>
      <c r="L70" s="367"/>
    </row>
    <row r="71" spans="5:14" ht="19.5" customHeight="1" x14ac:dyDescent="0.2">
      <c r="J71" s="883" t="s">
        <v>278</v>
      </c>
      <c r="K71" s="868"/>
      <c r="L71" s="868"/>
    </row>
    <row r="72" spans="5:14" ht="12.75" customHeight="1" x14ac:dyDescent="0.2">
      <c r="E72" s="867" t="s">
        <v>120</v>
      </c>
      <c r="F72" s="867"/>
      <c r="G72" s="868" t="s">
        <v>165</v>
      </c>
      <c r="H72" s="868"/>
      <c r="I72" s="868"/>
      <c r="J72" s="884" t="s">
        <v>119</v>
      </c>
      <c r="K72" s="884"/>
      <c r="L72" s="884"/>
      <c r="M72" s="860"/>
      <c r="N72" s="860"/>
    </row>
    <row r="74" spans="5:14" ht="28.5" customHeight="1" x14ac:dyDescent="0.2"/>
    <row r="75" spans="5:14" x14ac:dyDescent="0.2">
      <c r="E75" s="838" t="str">
        <f>[1]DESEMBER!$E$73:$F$73</f>
        <v>ERNIATI,S.E,M.Si</v>
      </c>
      <c r="F75" s="838"/>
      <c r="G75" s="838" t="s">
        <v>166</v>
      </c>
      <c r="H75" s="838"/>
      <c r="I75" s="838"/>
      <c r="J75" s="838" t="s">
        <v>154</v>
      </c>
      <c r="K75" s="838"/>
      <c r="L75" s="838"/>
      <c r="M75" s="318"/>
      <c r="N75" s="316"/>
    </row>
    <row r="76" spans="5:14" x14ac:dyDescent="0.2">
      <c r="E76" s="833" t="s">
        <v>121</v>
      </c>
      <c r="F76" s="833"/>
      <c r="G76" s="832" t="s">
        <v>167</v>
      </c>
      <c r="H76" s="833"/>
      <c r="I76" s="833"/>
      <c r="J76" s="832" t="s">
        <v>155</v>
      </c>
      <c r="K76" s="833"/>
      <c r="L76" s="833"/>
      <c r="M76" s="863"/>
      <c r="N76" s="863"/>
    </row>
    <row r="77" spans="5:14" x14ac:dyDescent="0.2">
      <c r="F77" s="316"/>
      <c r="G77" s="314"/>
      <c r="H77" s="314"/>
      <c r="I77" s="314"/>
      <c r="J77" s="833"/>
      <c r="K77" s="833"/>
      <c r="L77" s="833"/>
      <c r="M77" s="863"/>
      <c r="N77" s="863"/>
    </row>
    <row r="78" spans="5:14" x14ac:dyDescent="0.2">
      <c r="F78" s="316"/>
      <c r="G78" s="314"/>
      <c r="H78" s="314"/>
      <c r="I78" s="314"/>
      <c r="J78" s="429"/>
      <c r="K78" s="429"/>
      <c r="L78" s="429"/>
      <c r="M78" s="432"/>
      <c r="N78" s="432"/>
    </row>
    <row r="79" spans="5:14" x14ac:dyDescent="0.2">
      <c r="F79" s="429"/>
      <c r="G79" s="833"/>
      <c r="H79" s="833"/>
      <c r="I79" s="833"/>
      <c r="J79" s="833"/>
      <c r="K79" s="833"/>
      <c r="L79" s="314"/>
      <c r="M79" s="833"/>
      <c r="N79" s="833"/>
    </row>
    <row r="80" spans="5:14" x14ac:dyDescent="0.2">
      <c r="F80" s="368" t="s">
        <v>122</v>
      </c>
      <c r="G80" s="369" t="s">
        <v>123</v>
      </c>
      <c r="H80" s="429"/>
      <c r="I80" s="429"/>
      <c r="J80" s="429"/>
      <c r="K80" s="429"/>
      <c r="L80" s="314"/>
      <c r="M80" s="429"/>
      <c r="N80" s="429"/>
    </row>
    <row r="81" spans="5:14" x14ac:dyDescent="0.2">
      <c r="G81" s="429"/>
      <c r="H81" s="429"/>
      <c r="I81" s="429"/>
      <c r="J81" s="429"/>
      <c r="K81" s="429"/>
      <c r="L81" s="314"/>
      <c r="M81" s="429"/>
      <c r="N81" s="429"/>
    </row>
    <row r="82" spans="5:14" x14ac:dyDescent="0.2">
      <c r="F82" s="338" t="s">
        <v>152</v>
      </c>
      <c r="G82" s="432" t="s">
        <v>124</v>
      </c>
      <c r="H82" s="429"/>
      <c r="I82" s="429"/>
      <c r="J82" s="429"/>
      <c r="K82" s="429"/>
      <c r="L82" s="314"/>
      <c r="M82" s="429"/>
      <c r="N82" s="429"/>
    </row>
    <row r="83" spans="5:14" x14ac:dyDescent="0.2">
      <c r="F83" s="338"/>
      <c r="G83" s="316"/>
      <c r="H83" s="429"/>
      <c r="I83" s="429"/>
      <c r="J83" s="429"/>
      <c r="K83" s="429"/>
      <c r="L83" s="314"/>
      <c r="M83" s="429"/>
      <c r="N83" s="429"/>
    </row>
    <row r="84" spans="5:14" x14ac:dyDescent="0.2">
      <c r="F84" s="338" t="s">
        <v>153</v>
      </c>
      <c r="G84" s="432" t="s">
        <v>124</v>
      </c>
      <c r="H84" s="429"/>
      <c r="I84" s="429"/>
      <c r="J84" s="429"/>
      <c r="K84" s="429"/>
      <c r="L84" s="314"/>
      <c r="M84" s="429"/>
      <c r="N84" s="429"/>
    </row>
    <row r="85" spans="5:14" x14ac:dyDescent="0.2">
      <c r="F85" s="314"/>
      <c r="G85" s="432"/>
      <c r="H85" s="429"/>
      <c r="I85" s="429"/>
      <c r="J85" s="429"/>
      <c r="K85" s="429"/>
      <c r="L85" s="314"/>
      <c r="M85" s="429"/>
      <c r="N85" s="429"/>
    </row>
    <row r="86" spans="5:14" x14ac:dyDescent="0.2">
      <c r="H86" s="429"/>
      <c r="I86" s="429"/>
      <c r="J86" s="429"/>
      <c r="K86" s="429"/>
      <c r="L86" s="314"/>
      <c r="M86" s="429"/>
      <c r="N86" s="429"/>
    </row>
    <row r="87" spans="5:14" x14ac:dyDescent="0.2">
      <c r="F87" s="314"/>
      <c r="G87" s="432"/>
    </row>
    <row r="88" spans="5:14" x14ac:dyDescent="0.2">
      <c r="I88" s="328" t="s">
        <v>145</v>
      </c>
    </row>
    <row r="91" spans="5:14" x14ac:dyDescent="0.2">
      <c r="E91" s="864"/>
      <c r="F91" s="864"/>
      <c r="G91" s="864"/>
      <c r="H91" s="864"/>
      <c r="I91" s="864"/>
      <c r="J91" s="864"/>
      <c r="K91" s="864"/>
      <c r="L91" s="864"/>
    </row>
    <row r="92" spans="5:14" x14ac:dyDescent="0.2">
      <c r="E92" s="864"/>
      <c r="F92" s="864"/>
      <c r="G92" s="864"/>
      <c r="H92" s="864"/>
      <c r="I92" s="864"/>
      <c r="J92" s="864"/>
      <c r="K92" s="864"/>
      <c r="L92" s="864"/>
    </row>
    <row r="93" spans="5:14" x14ac:dyDescent="0.2">
      <c r="E93" s="861"/>
      <c r="F93" s="861"/>
      <c r="G93" s="861"/>
      <c r="H93" s="861"/>
      <c r="I93" s="861"/>
      <c r="J93" s="861"/>
      <c r="K93" s="861"/>
      <c r="L93" s="861"/>
    </row>
    <row r="94" spans="5:14" x14ac:dyDescent="0.2">
      <c r="E94" s="425"/>
      <c r="F94" s="425"/>
      <c r="G94" s="425"/>
      <c r="H94" s="425"/>
      <c r="I94" s="425"/>
      <c r="J94" s="425"/>
      <c r="K94" s="425"/>
      <c r="L94" s="425"/>
      <c r="M94" s="425"/>
    </row>
    <row r="95" spans="5:14" x14ac:dyDescent="0.2">
      <c r="E95" s="433"/>
      <c r="F95" s="434"/>
      <c r="G95" s="435"/>
      <c r="H95" s="434"/>
      <c r="I95" s="434"/>
      <c r="J95" s="434"/>
      <c r="K95" s="434"/>
      <c r="L95" s="435"/>
      <c r="M95" s="425"/>
    </row>
    <row r="96" spans="5:14" ht="17.25" customHeight="1" x14ac:dyDescent="0.2">
      <c r="E96" s="436"/>
      <c r="F96" s="437"/>
      <c r="G96" s="438"/>
      <c r="H96" s="438"/>
      <c r="I96" s="438"/>
      <c r="J96" s="438"/>
      <c r="K96" s="439"/>
      <c r="L96" s="439"/>
      <c r="M96" s="425"/>
    </row>
    <row r="97" spans="5:13" ht="17.25" customHeight="1" x14ac:dyDescent="0.2">
      <c r="E97" s="440"/>
      <c r="F97" s="441"/>
      <c r="G97" s="442"/>
      <c r="H97" s="442"/>
      <c r="I97" s="442"/>
      <c r="J97" s="442"/>
      <c r="K97" s="443"/>
      <c r="L97" s="443"/>
      <c r="M97" s="425"/>
    </row>
    <row r="98" spans="5:13" ht="22.5" customHeight="1" x14ac:dyDescent="0.2">
      <c r="E98" s="440"/>
      <c r="F98" s="441"/>
      <c r="G98" s="442"/>
      <c r="H98" s="442"/>
      <c r="I98" s="442"/>
      <c r="J98" s="442"/>
      <c r="K98" s="443"/>
      <c r="L98" s="443"/>
      <c r="M98" s="425"/>
    </row>
    <row r="99" spans="5:13" ht="22.5" customHeight="1" x14ac:dyDescent="0.2">
      <c r="E99" s="440"/>
      <c r="F99" s="441"/>
      <c r="G99" s="442"/>
      <c r="H99" s="442"/>
      <c r="I99" s="442"/>
      <c r="J99" s="442"/>
      <c r="K99" s="443"/>
      <c r="L99" s="443"/>
      <c r="M99" s="425"/>
    </row>
    <row r="100" spans="5:13" ht="14.25" customHeight="1" x14ac:dyDescent="0.2">
      <c r="E100" s="444"/>
      <c r="F100" s="445"/>
      <c r="G100" s="446"/>
      <c r="H100" s="446"/>
      <c r="I100" s="446"/>
      <c r="J100" s="446"/>
      <c r="K100" s="447"/>
      <c r="L100" s="447"/>
      <c r="M100" s="425"/>
    </row>
    <row r="101" spans="5:13" ht="16.5" customHeight="1" x14ac:dyDescent="0.2">
      <c r="E101" s="444"/>
      <c r="F101" s="445"/>
      <c r="G101" s="446"/>
      <c r="H101" s="446"/>
      <c r="I101" s="446"/>
      <c r="J101" s="446"/>
      <c r="K101" s="447"/>
      <c r="L101" s="447"/>
      <c r="M101" s="425"/>
    </row>
    <row r="102" spans="5:13" ht="16.5" customHeight="1" x14ac:dyDescent="0.2">
      <c r="E102" s="444"/>
      <c r="F102" s="448"/>
      <c r="G102" s="449"/>
      <c r="H102" s="449"/>
      <c r="I102" s="449"/>
      <c r="J102" s="449"/>
      <c r="K102" s="450"/>
      <c r="L102" s="450"/>
      <c r="M102" s="425"/>
    </row>
    <row r="103" spans="5:13" ht="23.25" customHeight="1" x14ac:dyDescent="0.2">
      <c r="E103" s="444"/>
      <c r="F103" s="451"/>
      <c r="G103" s="449"/>
      <c r="H103" s="449"/>
      <c r="I103" s="449"/>
      <c r="J103" s="449"/>
      <c r="K103" s="450"/>
      <c r="L103" s="450"/>
      <c r="M103" s="425"/>
    </row>
    <row r="104" spans="5:13" ht="19.5" customHeight="1" x14ac:dyDescent="0.2">
      <c r="E104" s="444"/>
      <c r="F104" s="448"/>
      <c r="G104" s="449"/>
      <c r="H104" s="449"/>
      <c r="I104" s="449"/>
      <c r="J104" s="449"/>
      <c r="K104" s="450"/>
      <c r="L104" s="450"/>
      <c r="M104" s="425"/>
    </row>
    <row r="105" spans="5:13" ht="18.75" customHeight="1" x14ac:dyDescent="0.2">
      <c r="E105" s="444"/>
      <c r="F105" s="448"/>
      <c r="G105" s="449"/>
      <c r="H105" s="449"/>
      <c r="I105" s="449"/>
      <c r="J105" s="449"/>
      <c r="K105" s="450"/>
      <c r="L105" s="450"/>
      <c r="M105" s="425"/>
    </row>
    <row r="106" spans="5:13" ht="19.5" customHeight="1" x14ac:dyDescent="0.2">
      <c r="E106" s="444"/>
      <c r="F106" s="448"/>
      <c r="G106" s="449"/>
      <c r="H106" s="449"/>
      <c r="I106" s="449"/>
      <c r="J106" s="449"/>
      <c r="K106" s="450"/>
      <c r="L106" s="450"/>
      <c r="M106" s="425"/>
    </row>
    <row r="107" spans="5:13" ht="19.5" customHeight="1" x14ac:dyDescent="0.2">
      <c r="E107" s="444"/>
      <c r="F107" s="448"/>
      <c r="G107" s="449"/>
      <c r="H107" s="449"/>
      <c r="I107" s="449"/>
      <c r="J107" s="449"/>
      <c r="K107" s="450"/>
      <c r="L107" s="450"/>
      <c r="M107" s="425"/>
    </row>
    <row r="108" spans="5:13" ht="19.5" customHeight="1" x14ac:dyDescent="0.2">
      <c r="E108" s="444"/>
      <c r="F108" s="452"/>
      <c r="G108" s="449"/>
      <c r="H108" s="449"/>
      <c r="I108" s="449"/>
      <c r="J108" s="449"/>
      <c r="K108" s="450"/>
      <c r="L108" s="450"/>
      <c r="M108" s="425"/>
    </row>
    <row r="109" spans="5:13" ht="19.5" customHeight="1" x14ac:dyDescent="0.2">
      <c r="E109" s="444"/>
      <c r="F109" s="448"/>
      <c r="G109" s="449"/>
      <c r="H109" s="449"/>
      <c r="I109" s="449"/>
      <c r="J109" s="449"/>
      <c r="K109" s="450"/>
      <c r="L109" s="450"/>
      <c r="M109" s="425"/>
    </row>
    <row r="110" spans="5:13" ht="19.5" customHeight="1" x14ac:dyDescent="0.2">
      <c r="E110" s="444"/>
      <c r="F110" s="452"/>
      <c r="G110" s="449"/>
      <c r="H110" s="449"/>
      <c r="I110" s="449"/>
      <c r="J110" s="449"/>
      <c r="K110" s="450"/>
      <c r="L110" s="450"/>
      <c r="M110" s="425"/>
    </row>
    <row r="111" spans="5:13" ht="19.5" customHeight="1" x14ac:dyDescent="0.2">
      <c r="E111" s="444"/>
      <c r="F111" s="448"/>
      <c r="G111" s="449"/>
      <c r="H111" s="449"/>
      <c r="I111" s="449"/>
      <c r="J111" s="449"/>
      <c r="K111" s="450"/>
      <c r="L111" s="450"/>
      <c r="M111" s="425"/>
    </row>
    <row r="112" spans="5:13" ht="19.5" customHeight="1" x14ac:dyDescent="0.2">
      <c r="E112" s="444"/>
      <c r="F112" s="448"/>
      <c r="G112" s="449"/>
      <c r="H112" s="449"/>
      <c r="I112" s="449"/>
      <c r="J112" s="449"/>
      <c r="K112" s="450"/>
      <c r="L112" s="450"/>
      <c r="M112" s="425"/>
    </row>
    <row r="113" spans="5:13" ht="19.5" customHeight="1" x14ac:dyDescent="0.2">
      <c r="E113" s="444"/>
      <c r="F113" s="453"/>
      <c r="G113" s="449"/>
      <c r="H113" s="449"/>
      <c r="I113" s="449"/>
      <c r="J113" s="449"/>
      <c r="K113" s="450"/>
      <c r="L113" s="450"/>
      <c r="M113" s="425"/>
    </row>
    <row r="114" spans="5:13" ht="16.5" customHeight="1" x14ac:dyDescent="0.2">
      <c r="E114" s="444"/>
      <c r="F114" s="453"/>
      <c r="G114" s="449"/>
      <c r="H114" s="449"/>
      <c r="I114" s="449"/>
      <c r="J114" s="449"/>
      <c r="K114" s="450"/>
      <c r="L114" s="450"/>
      <c r="M114" s="425"/>
    </row>
    <row r="115" spans="5:13" ht="15" customHeight="1" x14ac:dyDescent="0.2">
      <c r="E115" s="444"/>
      <c r="F115" s="448"/>
      <c r="G115" s="449"/>
      <c r="H115" s="449"/>
      <c r="I115" s="449"/>
      <c r="J115" s="449"/>
      <c r="K115" s="450"/>
      <c r="L115" s="450"/>
      <c r="M115" s="425"/>
    </row>
    <row r="116" spans="5:13" ht="19.5" customHeight="1" x14ac:dyDescent="0.2">
      <c r="E116" s="444"/>
      <c r="F116" s="448"/>
      <c r="G116" s="449"/>
      <c r="H116" s="449"/>
      <c r="I116" s="449"/>
      <c r="J116" s="449"/>
      <c r="K116" s="450"/>
      <c r="L116" s="450"/>
      <c r="M116" s="425"/>
    </row>
    <row r="117" spans="5:13" ht="19.5" customHeight="1" x14ac:dyDescent="0.2">
      <c r="E117" s="444"/>
      <c r="F117" s="448"/>
      <c r="G117" s="449"/>
      <c r="H117" s="449"/>
      <c r="I117" s="449"/>
      <c r="J117" s="449"/>
      <c r="K117" s="450"/>
      <c r="L117" s="450"/>
      <c r="M117" s="425"/>
    </row>
    <row r="118" spans="5:13" ht="19.5" customHeight="1" x14ac:dyDescent="0.2">
      <c r="E118" s="444"/>
      <c r="F118" s="448"/>
      <c r="G118" s="449"/>
      <c r="H118" s="449"/>
      <c r="I118" s="449"/>
      <c r="J118" s="449"/>
      <c r="K118" s="450"/>
      <c r="L118" s="450"/>
      <c r="M118" s="425"/>
    </row>
    <row r="119" spans="5:13" ht="19.5" customHeight="1" x14ac:dyDescent="0.2">
      <c r="E119" s="444"/>
      <c r="F119" s="448"/>
      <c r="G119" s="449"/>
      <c r="H119" s="449"/>
      <c r="I119" s="449"/>
      <c r="J119" s="449"/>
      <c r="K119" s="450"/>
      <c r="L119" s="450"/>
      <c r="M119" s="425"/>
    </row>
    <row r="120" spans="5:13" ht="26.25" customHeight="1" x14ac:dyDescent="0.2">
      <c r="E120" s="444"/>
      <c r="F120" s="451"/>
      <c r="G120" s="449"/>
      <c r="H120" s="449"/>
      <c r="I120" s="449"/>
      <c r="J120" s="449"/>
      <c r="K120" s="450"/>
      <c r="L120" s="450"/>
      <c r="M120" s="425"/>
    </row>
    <row r="121" spans="5:13" ht="26.25" customHeight="1" x14ac:dyDescent="0.2">
      <c r="E121" s="444"/>
      <c r="F121" s="451"/>
      <c r="G121" s="449"/>
      <c r="H121" s="449"/>
      <c r="I121" s="449"/>
      <c r="J121" s="449"/>
      <c r="K121" s="450"/>
      <c r="L121" s="450"/>
      <c r="M121" s="425"/>
    </row>
    <row r="122" spans="5:13" ht="27" customHeight="1" x14ac:dyDescent="0.2">
      <c r="E122" s="444"/>
      <c r="F122" s="445"/>
      <c r="G122" s="446"/>
      <c r="H122" s="446"/>
      <c r="I122" s="446"/>
      <c r="J122" s="446"/>
      <c r="K122" s="447"/>
      <c r="L122" s="447"/>
      <c r="M122" s="425"/>
    </row>
    <row r="123" spans="5:13" ht="19.5" customHeight="1" x14ac:dyDescent="0.2">
      <c r="E123" s="454"/>
      <c r="F123" s="455"/>
      <c r="G123" s="456"/>
      <c r="H123" s="456"/>
      <c r="I123" s="456"/>
      <c r="J123" s="456"/>
      <c r="K123" s="457"/>
      <c r="L123" s="457"/>
      <c r="M123" s="425"/>
    </row>
    <row r="124" spans="5:13" ht="19.5" customHeight="1" x14ac:dyDescent="0.2">
      <c r="E124" s="444"/>
      <c r="F124" s="453"/>
      <c r="G124" s="449"/>
      <c r="H124" s="449"/>
      <c r="I124" s="449"/>
      <c r="J124" s="449"/>
      <c r="K124" s="450"/>
      <c r="L124" s="450"/>
      <c r="M124" s="425"/>
    </row>
    <row r="125" spans="5:13" ht="19.5" customHeight="1" x14ac:dyDescent="0.2">
      <c r="E125" s="444"/>
      <c r="F125" s="453"/>
      <c r="G125" s="449"/>
      <c r="H125" s="449"/>
      <c r="I125" s="449"/>
      <c r="J125" s="449"/>
      <c r="K125" s="450"/>
      <c r="L125" s="450"/>
      <c r="M125" s="425"/>
    </row>
    <row r="126" spans="5:13" ht="19.5" customHeight="1" x14ac:dyDescent="0.2">
      <c r="E126" s="444"/>
      <c r="F126" s="453"/>
      <c r="G126" s="449"/>
      <c r="H126" s="449"/>
      <c r="I126" s="449"/>
      <c r="J126" s="449"/>
      <c r="K126" s="450"/>
      <c r="L126" s="450"/>
      <c r="M126" s="425"/>
    </row>
    <row r="127" spans="5:13" ht="19.5" customHeight="1" x14ac:dyDescent="0.2">
      <c r="E127" s="444"/>
      <c r="F127" s="453"/>
      <c r="G127" s="449"/>
      <c r="H127" s="449"/>
      <c r="I127" s="449"/>
      <c r="J127" s="449"/>
      <c r="K127" s="450"/>
      <c r="L127" s="450"/>
      <c r="M127" s="425"/>
    </row>
    <row r="128" spans="5:13" ht="19.5" customHeight="1" x14ac:dyDescent="0.2">
      <c r="E128" s="444"/>
      <c r="F128" s="453"/>
      <c r="G128" s="449"/>
      <c r="H128" s="449"/>
      <c r="I128" s="449"/>
      <c r="J128" s="449"/>
      <c r="K128" s="450"/>
      <c r="L128" s="450"/>
      <c r="M128" s="425"/>
    </row>
    <row r="129" spans="5:13" ht="19.5" customHeight="1" x14ac:dyDescent="0.2">
      <c r="E129" s="444"/>
      <c r="F129" s="453"/>
      <c r="G129" s="449"/>
      <c r="H129" s="449"/>
      <c r="I129" s="449"/>
      <c r="J129" s="449"/>
      <c r="K129" s="450"/>
      <c r="L129" s="450"/>
      <c r="M129" s="425"/>
    </row>
    <row r="130" spans="5:13" ht="19.5" customHeight="1" x14ac:dyDescent="0.2">
      <c r="E130" s="454"/>
      <c r="F130" s="455"/>
      <c r="G130" s="456"/>
      <c r="H130" s="456"/>
      <c r="I130" s="456"/>
      <c r="J130" s="456"/>
      <c r="K130" s="457"/>
      <c r="L130" s="457"/>
      <c r="M130" s="425"/>
    </row>
    <row r="131" spans="5:13" ht="19.5" customHeight="1" x14ac:dyDescent="0.2">
      <c r="E131" s="444"/>
      <c r="F131" s="453"/>
      <c r="G131" s="449"/>
      <c r="H131" s="458"/>
      <c r="I131" s="458"/>
      <c r="J131" s="458"/>
      <c r="K131" s="450"/>
      <c r="L131" s="450"/>
      <c r="M131" s="425"/>
    </row>
    <row r="132" spans="5:13" ht="19.5" customHeight="1" x14ac:dyDescent="0.2">
      <c r="E132" s="444"/>
      <c r="F132" s="445"/>
      <c r="G132" s="446"/>
      <c r="H132" s="446"/>
      <c r="I132" s="446"/>
      <c r="J132" s="446"/>
      <c r="K132" s="447"/>
      <c r="L132" s="447"/>
      <c r="M132" s="425"/>
    </row>
    <row r="133" spans="5:13" ht="19.5" customHeight="1" x14ac:dyDescent="0.2">
      <c r="E133" s="444"/>
      <c r="F133" s="452"/>
      <c r="G133" s="449"/>
      <c r="H133" s="459"/>
      <c r="I133" s="459"/>
      <c r="J133" s="459"/>
      <c r="K133" s="450"/>
      <c r="L133" s="450"/>
      <c r="M133" s="425"/>
    </row>
    <row r="134" spans="5:13" ht="19.5" customHeight="1" x14ac:dyDescent="0.2">
      <c r="E134" s="444"/>
      <c r="F134" s="452"/>
      <c r="G134" s="449"/>
      <c r="H134" s="460"/>
      <c r="I134" s="460"/>
      <c r="J134" s="460"/>
      <c r="K134" s="450"/>
      <c r="L134" s="450"/>
      <c r="M134" s="425"/>
    </row>
    <row r="135" spans="5:13" ht="18.75" customHeight="1" x14ac:dyDescent="0.2">
      <c r="E135" s="444"/>
      <c r="F135" s="452"/>
      <c r="G135" s="449"/>
      <c r="H135" s="449"/>
      <c r="I135" s="449"/>
      <c r="J135" s="449"/>
      <c r="K135" s="450"/>
      <c r="L135" s="450"/>
      <c r="M135" s="425"/>
    </row>
    <row r="136" spans="5:13" x14ac:dyDescent="0.2">
      <c r="E136" s="425"/>
      <c r="F136" s="425"/>
      <c r="G136" s="461"/>
      <c r="H136" s="425"/>
      <c r="I136" s="425"/>
      <c r="J136" s="425"/>
      <c r="K136" s="425"/>
      <c r="L136" s="425"/>
      <c r="M136" s="425"/>
    </row>
    <row r="137" spans="5:13" ht="12.75" customHeight="1" x14ac:dyDescent="0.2">
      <c r="E137" s="425"/>
      <c r="F137" s="425"/>
      <c r="G137" s="425"/>
      <c r="H137" s="425"/>
      <c r="I137" s="425"/>
      <c r="J137" s="857"/>
      <c r="K137" s="857"/>
      <c r="L137" s="857"/>
      <c r="M137" s="425"/>
    </row>
    <row r="138" spans="5:13" ht="12.75" customHeight="1" x14ac:dyDescent="0.2">
      <c r="E138" s="425"/>
      <c r="F138" s="462"/>
      <c r="G138" s="857"/>
      <c r="H138" s="857"/>
      <c r="I138" s="857"/>
      <c r="J138" s="858"/>
      <c r="K138" s="858"/>
      <c r="L138" s="858"/>
      <c r="M138" s="425"/>
    </row>
    <row r="139" spans="5:13" x14ac:dyDescent="0.2">
      <c r="E139" s="425"/>
      <c r="F139" s="425"/>
      <c r="G139" s="425"/>
      <c r="H139" s="425"/>
      <c r="I139" s="425"/>
      <c r="J139" s="425"/>
      <c r="K139" s="425"/>
      <c r="L139" s="425"/>
      <c r="M139" s="425"/>
    </row>
    <row r="140" spans="5:13" x14ac:dyDescent="0.2">
      <c r="E140" s="425"/>
      <c r="F140" s="425"/>
      <c r="G140" s="425"/>
      <c r="H140" s="425"/>
      <c r="I140" s="425"/>
      <c r="J140" s="425"/>
      <c r="K140" s="425"/>
      <c r="L140" s="425"/>
      <c r="M140" s="425"/>
    </row>
    <row r="141" spans="5:13" x14ac:dyDescent="0.2">
      <c r="E141" s="425"/>
      <c r="F141" s="425"/>
      <c r="G141" s="425"/>
      <c r="H141" s="425"/>
      <c r="I141" s="425"/>
      <c r="J141" s="425"/>
      <c r="K141" s="425"/>
      <c r="L141" s="425"/>
      <c r="M141" s="425"/>
    </row>
    <row r="142" spans="5:13" x14ac:dyDescent="0.2">
      <c r="E142" s="425"/>
      <c r="F142" s="464"/>
      <c r="G142" s="463"/>
      <c r="H142" s="463"/>
      <c r="I142" s="464"/>
      <c r="J142" s="859"/>
      <c r="K142" s="859"/>
      <c r="L142" s="859"/>
      <c r="M142" s="425"/>
    </row>
    <row r="143" spans="5:13" x14ac:dyDescent="0.2">
      <c r="E143" s="425"/>
      <c r="F143" s="465"/>
      <c r="G143" s="461"/>
      <c r="H143" s="461"/>
      <c r="I143" s="461"/>
      <c r="J143" s="856"/>
      <c r="K143" s="856"/>
      <c r="L143" s="856"/>
      <c r="M143" s="425"/>
    </row>
    <row r="144" spans="5:13" x14ac:dyDescent="0.2">
      <c r="E144" s="425"/>
      <c r="F144" s="464"/>
      <c r="G144" s="461"/>
      <c r="H144" s="461"/>
      <c r="I144" s="461"/>
      <c r="J144" s="856"/>
      <c r="K144" s="856"/>
      <c r="L144" s="856"/>
      <c r="M144" s="425"/>
    </row>
    <row r="145" spans="5:13" x14ac:dyDescent="0.2">
      <c r="E145" s="425"/>
      <c r="F145" s="465"/>
      <c r="G145" s="856"/>
      <c r="H145" s="856"/>
      <c r="I145" s="856"/>
      <c r="J145" s="856"/>
      <c r="K145" s="856"/>
      <c r="L145" s="461"/>
      <c r="M145" s="425"/>
    </row>
    <row r="146" spans="5:13" x14ac:dyDescent="0.2">
      <c r="E146" s="425"/>
      <c r="F146" s="425"/>
      <c r="G146" s="856"/>
      <c r="H146" s="856"/>
      <c r="I146" s="856"/>
      <c r="J146" s="856"/>
      <c r="K146" s="856"/>
      <c r="L146" s="461"/>
      <c r="M146" s="425"/>
    </row>
    <row r="147" spans="5:13" x14ac:dyDescent="0.2">
      <c r="E147" s="425"/>
      <c r="F147" s="466"/>
      <c r="G147" s="464"/>
      <c r="H147" s="465"/>
      <c r="I147" s="465"/>
      <c r="J147" s="465"/>
      <c r="K147" s="465"/>
      <c r="L147" s="461"/>
      <c r="M147" s="425"/>
    </row>
    <row r="148" spans="5:13" x14ac:dyDescent="0.2">
      <c r="E148" s="425"/>
      <c r="F148" s="425"/>
      <c r="G148" s="465"/>
      <c r="H148" s="465"/>
      <c r="I148" s="465"/>
      <c r="J148" s="465"/>
      <c r="K148" s="465"/>
      <c r="L148" s="461"/>
      <c r="M148" s="425"/>
    </row>
    <row r="149" spans="5:13" x14ac:dyDescent="0.2">
      <c r="E149" s="425"/>
      <c r="F149" s="461"/>
      <c r="G149" s="467"/>
      <c r="H149" s="465"/>
      <c r="I149" s="465"/>
      <c r="J149" s="465"/>
      <c r="K149" s="465"/>
      <c r="L149" s="461"/>
      <c r="M149" s="425"/>
    </row>
    <row r="150" spans="5:13" x14ac:dyDescent="0.2">
      <c r="E150" s="425"/>
      <c r="F150" s="425"/>
      <c r="G150" s="464"/>
      <c r="H150" s="465"/>
      <c r="I150" s="465"/>
      <c r="J150" s="465"/>
      <c r="K150" s="465"/>
      <c r="L150" s="461"/>
      <c r="M150" s="425"/>
    </row>
    <row r="151" spans="5:13" x14ac:dyDescent="0.2">
      <c r="E151" s="425"/>
      <c r="F151" s="461"/>
      <c r="G151" s="467"/>
      <c r="H151" s="465"/>
      <c r="I151" s="465"/>
      <c r="J151" s="465"/>
      <c r="K151" s="465"/>
      <c r="L151" s="461"/>
      <c r="M151" s="425"/>
    </row>
    <row r="152" spans="5:13" x14ac:dyDescent="0.2">
      <c r="E152" s="425"/>
      <c r="F152" s="461"/>
      <c r="G152" s="467"/>
      <c r="H152" s="465"/>
      <c r="I152" s="465"/>
      <c r="J152" s="465"/>
      <c r="K152" s="465"/>
      <c r="L152" s="461"/>
      <c r="M152" s="425"/>
    </row>
    <row r="153" spans="5:13" x14ac:dyDescent="0.2">
      <c r="E153" s="425"/>
      <c r="F153" s="425"/>
      <c r="G153" s="425"/>
      <c r="H153" s="465"/>
      <c r="I153" s="465"/>
      <c r="J153" s="465"/>
      <c r="K153" s="465"/>
      <c r="L153" s="461"/>
      <c r="M153" s="425"/>
    </row>
    <row r="154" spans="5:13" x14ac:dyDescent="0.2">
      <c r="E154" s="425"/>
      <c r="F154" s="461"/>
      <c r="G154" s="467"/>
      <c r="H154" s="425"/>
      <c r="I154" s="425"/>
      <c r="J154" s="425"/>
      <c r="K154" s="425"/>
      <c r="L154" s="425"/>
      <c r="M154" s="425"/>
    </row>
    <row r="155" spans="5:13" x14ac:dyDescent="0.2">
      <c r="E155" s="425"/>
      <c r="F155" s="425"/>
      <c r="G155" s="425"/>
      <c r="H155" s="425"/>
      <c r="I155" s="425"/>
      <c r="J155" s="425"/>
      <c r="K155" s="425"/>
      <c r="L155" s="425"/>
      <c r="M155" s="425"/>
    </row>
    <row r="156" spans="5:13" x14ac:dyDescent="0.2">
      <c r="E156" s="425"/>
      <c r="F156" s="425"/>
      <c r="G156" s="425"/>
      <c r="H156" s="425"/>
      <c r="I156" s="425"/>
      <c r="J156" s="425"/>
      <c r="K156" s="425"/>
      <c r="L156" s="425"/>
      <c r="M156" s="425"/>
    </row>
    <row r="157" spans="5:13" x14ac:dyDescent="0.2">
      <c r="E157" s="425"/>
      <c r="F157" s="425"/>
      <c r="G157" s="425"/>
      <c r="H157" s="425"/>
      <c r="I157" s="425"/>
      <c r="J157" s="425"/>
      <c r="K157" s="425"/>
      <c r="L157" s="425"/>
      <c r="M157" s="425"/>
    </row>
    <row r="158" spans="5:13" x14ac:dyDescent="0.2">
      <c r="E158" s="425"/>
      <c r="F158" s="425"/>
      <c r="G158" s="425"/>
      <c r="H158" s="425"/>
      <c r="I158" s="425"/>
      <c r="J158" s="425"/>
      <c r="K158" s="425"/>
      <c r="L158" s="425"/>
      <c r="M158" s="425"/>
    </row>
    <row r="159" spans="5:13" x14ac:dyDescent="0.2">
      <c r="E159" s="425"/>
      <c r="F159" s="425"/>
      <c r="G159" s="425"/>
      <c r="H159" s="425"/>
      <c r="I159" s="425"/>
      <c r="J159" s="425"/>
      <c r="K159" s="425"/>
      <c r="L159" s="425"/>
      <c r="M159" s="425"/>
    </row>
    <row r="160" spans="5:13" x14ac:dyDescent="0.2">
      <c r="E160" s="425"/>
      <c r="F160" s="425"/>
      <c r="G160" s="425"/>
      <c r="H160" s="425"/>
      <c r="I160" s="425"/>
      <c r="J160" s="425"/>
      <c r="K160" s="425"/>
      <c r="L160" s="425"/>
      <c r="M160" s="425"/>
    </row>
    <row r="161" spans="5:13" x14ac:dyDescent="0.2">
      <c r="E161" s="425"/>
      <c r="F161" s="425"/>
      <c r="G161" s="425"/>
      <c r="H161" s="425"/>
      <c r="I161" s="425"/>
      <c r="J161" s="425"/>
      <c r="K161" s="425"/>
      <c r="L161" s="425"/>
      <c r="M161" s="425"/>
    </row>
    <row r="162" spans="5:13" x14ac:dyDescent="0.2">
      <c r="E162" s="425"/>
      <c r="F162" s="425"/>
      <c r="G162" s="425"/>
      <c r="H162" s="425"/>
      <c r="I162" s="425"/>
      <c r="J162" s="425"/>
      <c r="K162" s="425"/>
      <c r="L162" s="425"/>
      <c r="M162" s="425"/>
    </row>
    <row r="163" spans="5:13" ht="21" customHeight="1" x14ac:dyDescent="0.2">
      <c r="E163" s="425"/>
      <c r="F163" s="425"/>
      <c r="G163" s="425"/>
      <c r="H163" s="425"/>
      <c r="I163" s="425"/>
      <c r="J163" s="425"/>
      <c r="K163" s="425"/>
      <c r="L163" s="425"/>
      <c r="M163" s="425"/>
    </row>
    <row r="164" spans="5:13" ht="21" customHeight="1" x14ac:dyDescent="0.2">
      <c r="E164" s="425"/>
      <c r="F164" s="425"/>
      <c r="G164" s="425"/>
      <c r="H164" s="425"/>
      <c r="I164" s="425"/>
      <c r="J164" s="425"/>
      <c r="K164" s="425"/>
      <c r="L164" s="425"/>
      <c r="M164" s="425"/>
    </row>
    <row r="165" spans="5:13" ht="21" customHeight="1" x14ac:dyDescent="0.2">
      <c r="E165" s="425"/>
      <c r="F165" s="425"/>
      <c r="G165" s="425"/>
      <c r="H165" s="425"/>
      <c r="I165" s="425"/>
      <c r="J165" s="425"/>
      <c r="K165" s="425"/>
      <c r="L165" s="425"/>
      <c r="M165" s="425"/>
    </row>
    <row r="166" spans="5:13" ht="21" customHeight="1" x14ac:dyDescent="0.2">
      <c r="E166" s="425"/>
      <c r="F166" s="425"/>
      <c r="G166" s="425"/>
      <c r="H166" s="425"/>
      <c r="I166" s="425"/>
      <c r="J166" s="425"/>
      <c r="K166" s="425"/>
      <c r="L166" s="425"/>
      <c r="M166" s="425"/>
    </row>
    <row r="167" spans="5:13" x14ac:dyDescent="0.2">
      <c r="E167" s="425"/>
      <c r="F167" s="425"/>
      <c r="G167" s="425"/>
      <c r="H167" s="425"/>
      <c r="I167" s="425"/>
      <c r="J167" s="425"/>
      <c r="K167" s="425"/>
      <c r="L167" s="425"/>
      <c r="M167" s="425"/>
    </row>
    <row r="168" spans="5:13" ht="20.25" customHeight="1" x14ac:dyDescent="0.2">
      <c r="E168" s="425"/>
      <c r="F168" s="425"/>
      <c r="G168" s="425"/>
      <c r="H168" s="425"/>
      <c r="I168" s="425"/>
      <c r="J168" s="425"/>
      <c r="K168" s="425"/>
      <c r="L168" s="425"/>
      <c r="M168" s="425"/>
    </row>
    <row r="169" spans="5:13" ht="20.25" customHeight="1" x14ac:dyDescent="0.2">
      <c r="E169" s="425"/>
      <c r="F169" s="425"/>
      <c r="G169" s="425"/>
      <c r="H169" s="425"/>
      <c r="I169" s="425"/>
      <c r="J169" s="425"/>
      <c r="K169" s="425"/>
      <c r="L169" s="425"/>
      <c r="M169" s="425"/>
    </row>
    <row r="170" spans="5:13" ht="24" customHeight="1" x14ac:dyDescent="0.2">
      <c r="E170" s="425"/>
      <c r="F170" s="425"/>
      <c r="G170" s="425"/>
      <c r="H170" s="425"/>
      <c r="I170" s="425"/>
      <c r="J170" s="425"/>
      <c r="K170" s="425"/>
      <c r="L170" s="425"/>
      <c r="M170" s="425"/>
    </row>
    <row r="171" spans="5:13" ht="20.25" customHeight="1" x14ac:dyDescent="0.2">
      <c r="E171" s="425"/>
      <c r="F171" s="425"/>
      <c r="G171" s="425"/>
      <c r="H171" s="425"/>
      <c r="I171" s="425"/>
      <c r="J171" s="425"/>
      <c r="K171" s="425"/>
      <c r="L171" s="425"/>
      <c r="M171" s="425"/>
    </row>
    <row r="172" spans="5:13" ht="20.25" customHeight="1" x14ac:dyDescent="0.2">
      <c r="E172" s="425"/>
      <c r="F172" s="425"/>
      <c r="G172" s="425"/>
      <c r="H172" s="425"/>
      <c r="I172" s="425"/>
      <c r="J172" s="425"/>
      <c r="K172" s="425"/>
      <c r="L172" s="425"/>
      <c r="M172" s="425"/>
    </row>
    <row r="173" spans="5:13" ht="20.25" customHeight="1" x14ac:dyDescent="0.2">
      <c r="E173" s="425"/>
      <c r="F173" s="425"/>
      <c r="G173" s="425"/>
      <c r="H173" s="425"/>
      <c r="I173" s="425"/>
      <c r="J173" s="425"/>
      <c r="K173" s="425"/>
      <c r="L173" s="425"/>
      <c r="M173" s="425"/>
    </row>
    <row r="174" spans="5:13" ht="20.25" customHeight="1" x14ac:dyDescent="0.2">
      <c r="E174" s="425"/>
      <c r="F174" s="425"/>
      <c r="G174" s="425"/>
      <c r="H174" s="425"/>
      <c r="I174" s="425"/>
      <c r="J174" s="425"/>
      <c r="K174" s="425"/>
      <c r="L174" s="425"/>
      <c r="M174" s="425"/>
    </row>
    <row r="175" spans="5:13" ht="20.25" customHeight="1" x14ac:dyDescent="0.2">
      <c r="E175" s="425"/>
      <c r="F175" s="425"/>
      <c r="G175" s="425"/>
      <c r="H175" s="425"/>
      <c r="I175" s="425"/>
      <c r="J175" s="425"/>
      <c r="K175" s="425"/>
      <c r="L175" s="425"/>
      <c r="M175" s="425"/>
    </row>
    <row r="176" spans="5:13" ht="20.25" customHeight="1" x14ac:dyDescent="0.2">
      <c r="E176" s="425"/>
      <c r="F176" s="425"/>
      <c r="G176" s="425"/>
      <c r="H176" s="425"/>
      <c r="I176" s="425"/>
      <c r="J176" s="425"/>
      <c r="K176" s="425"/>
      <c r="L176" s="425"/>
      <c r="M176" s="425"/>
    </row>
    <row r="177" spans="5:13" ht="20.25" customHeight="1" x14ac:dyDescent="0.2">
      <c r="E177" s="425"/>
      <c r="F177" s="425"/>
      <c r="G177" s="425"/>
      <c r="H177" s="425"/>
      <c r="I177" s="425"/>
      <c r="J177" s="425"/>
      <c r="K177" s="425"/>
      <c r="L177" s="425"/>
      <c r="M177" s="425"/>
    </row>
    <row r="178" spans="5:13" ht="20.25" customHeight="1" x14ac:dyDescent="0.2">
      <c r="E178" s="425"/>
      <c r="F178" s="425"/>
      <c r="G178" s="425"/>
      <c r="H178" s="425"/>
      <c r="I178" s="425"/>
      <c r="J178" s="425"/>
      <c r="K178" s="425"/>
      <c r="L178" s="425"/>
      <c r="M178" s="425"/>
    </row>
    <row r="179" spans="5:13" ht="20.25" customHeight="1" x14ac:dyDescent="0.2">
      <c r="E179" s="425"/>
      <c r="F179" s="425"/>
      <c r="G179" s="425"/>
      <c r="H179" s="425"/>
      <c r="I179" s="425"/>
      <c r="J179" s="425"/>
      <c r="K179" s="425"/>
      <c r="L179" s="425"/>
      <c r="M179" s="425"/>
    </row>
    <row r="180" spans="5:13" ht="20.25" customHeight="1" x14ac:dyDescent="0.2">
      <c r="E180" s="425"/>
      <c r="F180" s="425"/>
      <c r="G180" s="425"/>
      <c r="H180" s="425"/>
      <c r="I180" s="425"/>
      <c r="J180" s="425"/>
      <c r="K180" s="425"/>
      <c r="L180" s="425"/>
      <c r="M180" s="425"/>
    </row>
    <row r="181" spans="5:13" ht="20.25" customHeight="1" x14ac:dyDescent="0.2">
      <c r="E181" s="425"/>
      <c r="F181" s="425"/>
      <c r="G181" s="425"/>
      <c r="H181" s="425"/>
      <c r="I181" s="425"/>
      <c r="J181" s="425"/>
      <c r="K181" s="425"/>
      <c r="L181" s="425"/>
      <c r="M181" s="425"/>
    </row>
    <row r="182" spans="5:13" ht="20.25" customHeight="1" x14ac:dyDescent="0.2">
      <c r="E182" s="425"/>
      <c r="F182" s="425"/>
      <c r="G182" s="425"/>
      <c r="H182" s="425"/>
      <c r="I182" s="425"/>
      <c r="J182" s="425"/>
      <c r="K182" s="425"/>
      <c r="L182" s="425"/>
      <c r="M182" s="425"/>
    </row>
    <row r="183" spans="5:13" ht="20.25" customHeight="1" x14ac:dyDescent="0.2">
      <c r="E183" s="425"/>
      <c r="F183" s="425"/>
      <c r="G183" s="425"/>
      <c r="H183" s="425"/>
      <c r="I183" s="425"/>
      <c r="J183" s="425"/>
      <c r="K183" s="425"/>
      <c r="L183" s="425"/>
      <c r="M183" s="425"/>
    </row>
    <row r="184" spans="5:13" ht="20.25" customHeight="1" x14ac:dyDescent="0.2">
      <c r="E184" s="425"/>
      <c r="F184" s="425"/>
      <c r="G184" s="425"/>
      <c r="H184" s="425"/>
      <c r="I184" s="425"/>
      <c r="J184" s="425"/>
      <c r="K184" s="425"/>
      <c r="L184" s="425"/>
      <c r="M184" s="425"/>
    </row>
    <row r="185" spans="5:13" ht="20.25" customHeight="1" x14ac:dyDescent="0.2">
      <c r="E185" s="425"/>
      <c r="F185" s="425"/>
      <c r="G185" s="425"/>
      <c r="H185" s="425"/>
      <c r="I185" s="425"/>
      <c r="J185" s="425"/>
      <c r="K185" s="425"/>
      <c r="L185" s="425"/>
      <c r="M185" s="425"/>
    </row>
    <row r="186" spans="5:13" ht="32.25" customHeight="1" x14ac:dyDescent="0.2">
      <c r="E186" s="425"/>
      <c r="F186" s="425"/>
      <c r="G186" s="425"/>
      <c r="H186" s="425"/>
      <c r="I186" s="425"/>
      <c r="J186" s="425"/>
      <c r="K186" s="425"/>
      <c r="L186" s="425"/>
      <c r="M186" s="425"/>
    </row>
    <row r="187" spans="5:13" ht="28.5" customHeight="1" x14ac:dyDescent="0.2">
      <c r="E187" s="425"/>
      <c r="F187" s="425"/>
      <c r="G187" s="425"/>
      <c r="H187" s="425"/>
      <c r="I187" s="425"/>
      <c r="J187" s="425"/>
      <c r="K187" s="425"/>
      <c r="L187" s="425"/>
      <c r="M187" s="425"/>
    </row>
    <row r="188" spans="5:13" ht="20.25" customHeight="1" x14ac:dyDescent="0.2">
      <c r="E188" s="425"/>
      <c r="F188" s="425"/>
      <c r="G188" s="425"/>
      <c r="H188" s="425"/>
      <c r="I188" s="425"/>
      <c r="J188" s="425"/>
      <c r="K188" s="425"/>
      <c r="L188" s="425"/>
      <c r="M188" s="425"/>
    </row>
    <row r="189" spans="5:13" ht="20.25" customHeight="1" x14ac:dyDescent="0.2">
      <c r="E189" s="425"/>
      <c r="F189" s="425"/>
      <c r="G189" s="425"/>
      <c r="H189" s="425"/>
      <c r="I189" s="425"/>
      <c r="J189" s="425"/>
      <c r="K189" s="425"/>
      <c r="L189" s="425"/>
      <c r="M189" s="425"/>
    </row>
    <row r="190" spans="5:13" ht="20.25" customHeight="1" x14ac:dyDescent="0.2">
      <c r="E190" s="425"/>
      <c r="F190" s="425"/>
      <c r="G190" s="425"/>
      <c r="H190" s="425"/>
      <c r="I190" s="425"/>
      <c r="J190" s="425"/>
      <c r="K190" s="425"/>
      <c r="L190" s="425"/>
      <c r="M190" s="425"/>
    </row>
    <row r="191" spans="5:13" ht="20.25" customHeight="1" x14ac:dyDescent="0.2">
      <c r="E191" s="425"/>
      <c r="F191" s="425"/>
      <c r="G191" s="425"/>
      <c r="H191" s="425"/>
      <c r="I191" s="425"/>
      <c r="J191" s="425"/>
      <c r="K191" s="425"/>
      <c r="L191" s="425"/>
      <c r="M191" s="425"/>
    </row>
    <row r="192" spans="5:13" ht="20.25" customHeight="1" x14ac:dyDescent="0.2">
      <c r="E192" s="425"/>
      <c r="F192" s="425"/>
      <c r="G192" s="425"/>
      <c r="H192" s="425"/>
      <c r="I192" s="425"/>
      <c r="J192" s="425"/>
      <c r="K192" s="425"/>
      <c r="L192" s="425"/>
      <c r="M192" s="425"/>
    </row>
    <row r="193" spans="5:13" ht="20.25" customHeight="1" x14ac:dyDescent="0.2">
      <c r="E193" s="425"/>
      <c r="F193" s="425"/>
      <c r="G193" s="425"/>
      <c r="H193" s="425"/>
      <c r="I193" s="425"/>
      <c r="J193" s="425"/>
      <c r="K193" s="425"/>
      <c r="L193" s="425"/>
      <c r="M193" s="425"/>
    </row>
    <row r="194" spans="5:13" ht="20.25" customHeight="1" x14ac:dyDescent="0.2">
      <c r="E194" s="425"/>
      <c r="F194" s="425"/>
      <c r="G194" s="425"/>
      <c r="H194" s="425"/>
      <c r="I194" s="425"/>
      <c r="J194" s="425"/>
      <c r="K194" s="425"/>
      <c r="L194" s="425"/>
      <c r="M194" s="425"/>
    </row>
    <row r="195" spans="5:13" ht="20.25" customHeight="1" x14ac:dyDescent="0.2">
      <c r="E195" s="425"/>
      <c r="F195" s="425"/>
      <c r="G195" s="425"/>
      <c r="H195" s="425"/>
      <c r="I195" s="425"/>
      <c r="J195" s="425"/>
      <c r="K195" s="425"/>
      <c r="L195" s="425"/>
      <c r="M195" s="425"/>
    </row>
    <row r="196" spans="5:13" ht="20.25" customHeight="1" x14ac:dyDescent="0.2">
      <c r="E196" s="425"/>
      <c r="F196" s="425"/>
      <c r="G196" s="425"/>
      <c r="H196" s="425"/>
      <c r="I196" s="425"/>
      <c r="J196" s="425"/>
      <c r="K196" s="425"/>
      <c r="L196" s="425"/>
      <c r="M196" s="425"/>
    </row>
    <row r="197" spans="5:13" ht="20.25" customHeight="1" x14ac:dyDescent="0.2">
      <c r="E197" s="425"/>
      <c r="F197" s="425"/>
      <c r="G197" s="425"/>
      <c r="H197" s="425"/>
      <c r="I197" s="425"/>
      <c r="J197" s="425"/>
      <c r="K197" s="425"/>
      <c r="L197" s="425"/>
      <c r="M197" s="425"/>
    </row>
    <row r="198" spans="5:13" ht="20.25" customHeight="1" x14ac:dyDescent="0.2">
      <c r="E198" s="425"/>
      <c r="F198" s="425"/>
      <c r="G198" s="425"/>
      <c r="H198" s="425"/>
      <c r="I198" s="425"/>
      <c r="J198" s="425"/>
      <c r="K198" s="425"/>
      <c r="L198" s="425"/>
      <c r="M198" s="425"/>
    </row>
    <row r="199" spans="5:13" ht="20.25" customHeight="1" x14ac:dyDescent="0.2">
      <c r="E199" s="425"/>
      <c r="F199" s="425"/>
      <c r="G199" s="425"/>
      <c r="H199" s="425"/>
      <c r="I199" s="425"/>
      <c r="J199" s="425"/>
      <c r="K199" s="425"/>
      <c r="L199" s="425"/>
      <c r="M199" s="425"/>
    </row>
    <row r="200" spans="5:13" x14ac:dyDescent="0.2">
      <c r="E200" s="425"/>
      <c r="F200" s="425"/>
      <c r="G200" s="425"/>
      <c r="H200" s="425"/>
      <c r="I200" s="425"/>
      <c r="J200" s="425"/>
      <c r="K200" s="425"/>
      <c r="L200" s="425"/>
      <c r="M200" s="425"/>
    </row>
    <row r="201" spans="5:13" ht="12.75" customHeight="1" x14ac:dyDescent="0.2">
      <c r="E201" s="425"/>
      <c r="F201" s="425"/>
      <c r="G201" s="425"/>
      <c r="H201" s="425"/>
      <c r="I201" s="425"/>
      <c r="J201" s="425"/>
      <c r="K201" s="425"/>
      <c r="L201" s="425"/>
      <c r="M201" s="425"/>
    </row>
    <row r="202" spans="5:13" x14ac:dyDescent="0.2">
      <c r="E202" s="425"/>
      <c r="F202" s="425"/>
      <c r="G202" s="425"/>
      <c r="H202" s="425"/>
      <c r="I202" s="425"/>
      <c r="J202" s="425"/>
      <c r="K202" s="425"/>
      <c r="L202" s="425"/>
      <c r="M202" s="425"/>
    </row>
    <row r="203" spans="5:13" x14ac:dyDescent="0.2">
      <c r="E203" s="425"/>
      <c r="F203" s="425"/>
      <c r="G203" s="425"/>
      <c r="H203" s="425"/>
      <c r="I203" s="425"/>
      <c r="J203" s="425"/>
      <c r="K203" s="425"/>
      <c r="L203" s="425"/>
      <c r="M203" s="425"/>
    </row>
    <row r="204" spans="5:13" ht="12.75" customHeight="1" x14ac:dyDescent="0.2">
      <c r="E204" s="425"/>
      <c r="F204" s="425"/>
      <c r="G204" s="425"/>
      <c r="H204" s="425"/>
      <c r="I204" s="425"/>
      <c r="J204" s="425"/>
      <c r="K204" s="425"/>
      <c r="L204" s="425"/>
      <c r="M204" s="425"/>
    </row>
    <row r="205" spans="5:13" x14ac:dyDescent="0.2">
      <c r="E205" s="425"/>
      <c r="F205" s="425"/>
      <c r="G205" s="425"/>
      <c r="H205" s="425"/>
      <c r="I205" s="425"/>
      <c r="J205" s="425"/>
      <c r="K205" s="425"/>
      <c r="L205" s="425"/>
      <c r="M205" s="425"/>
    </row>
    <row r="206" spans="5:13" x14ac:dyDescent="0.2">
      <c r="E206" s="425"/>
      <c r="F206" s="425"/>
      <c r="G206" s="425"/>
      <c r="H206" s="425"/>
      <c r="I206" s="425"/>
      <c r="J206" s="425"/>
      <c r="K206" s="425"/>
      <c r="L206" s="425"/>
      <c r="M206" s="425"/>
    </row>
    <row r="207" spans="5:13" x14ac:dyDescent="0.2">
      <c r="E207" s="425"/>
      <c r="F207" s="425"/>
      <c r="G207" s="425"/>
      <c r="H207" s="425"/>
      <c r="I207" s="425"/>
      <c r="J207" s="425"/>
      <c r="K207" s="425"/>
      <c r="L207" s="425"/>
      <c r="M207" s="425"/>
    </row>
    <row r="208" spans="5:13" x14ac:dyDescent="0.2">
      <c r="E208" s="425"/>
      <c r="F208" s="425"/>
      <c r="G208" s="425"/>
      <c r="H208" s="425"/>
      <c r="I208" s="425"/>
      <c r="J208" s="425"/>
      <c r="K208" s="425"/>
      <c r="L208" s="425"/>
      <c r="M208" s="425"/>
    </row>
    <row r="209" spans="5:13" x14ac:dyDescent="0.2">
      <c r="E209" s="425"/>
      <c r="F209" s="425"/>
      <c r="G209" s="425"/>
      <c r="H209" s="425"/>
      <c r="I209" s="425"/>
      <c r="J209" s="425"/>
      <c r="K209" s="425"/>
      <c r="L209" s="425"/>
      <c r="M209" s="425"/>
    </row>
    <row r="210" spans="5:13" x14ac:dyDescent="0.2">
      <c r="E210" s="425"/>
      <c r="F210" s="425"/>
      <c r="G210" s="425"/>
      <c r="H210" s="425"/>
      <c r="I210" s="425"/>
      <c r="J210" s="425"/>
      <c r="K210" s="425"/>
      <c r="L210" s="425"/>
      <c r="M210" s="425"/>
    </row>
    <row r="211" spans="5:13" x14ac:dyDescent="0.2">
      <c r="E211" s="425"/>
      <c r="F211" s="425"/>
      <c r="G211" s="425"/>
      <c r="H211" s="425"/>
      <c r="I211" s="425"/>
      <c r="J211" s="425"/>
      <c r="K211" s="425"/>
      <c r="L211" s="425"/>
      <c r="M211" s="425"/>
    </row>
    <row r="212" spans="5:13" x14ac:dyDescent="0.2">
      <c r="E212" s="425"/>
      <c r="F212" s="425"/>
      <c r="G212" s="425"/>
      <c r="H212" s="425"/>
      <c r="I212" s="425"/>
      <c r="J212" s="425"/>
      <c r="K212" s="425"/>
      <c r="L212" s="425"/>
      <c r="M212" s="425"/>
    </row>
    <row r="213" spans="5:13" x14ac:dyDescent="0.2">
      <c r="E213" s="425"/>
      <c r="F213" s="425"/>
      <c r="G213" s="425"/>
      <c r="H213" s="425"/>
      <c r="I213" s="425"/>
      <c r="J213" s="425"/>
      <c r="K213" s="425"/>
      <c r="L213" s="425"/>
      <c r="M213" s="425"/>
    </row>
    <row r="214" spans="5:13" x14ac:dyDescent="0.2">
      <c r="E214" s="425"/>
      <c r="F214" s="425"/>
      <c r="G214" s="425"/>
      <c r="H214" s="425"/>
      <c r="I214" s="425"/>
      <c r="J214" s="425"/>
      <c r="K214" s="425"/>
      <c r="L214" s="425"/>
      <c r="M214" s="425"/>
    </row>
    <row r="215" spans="5:13" x14ac:dyDescent="0.2">
      <c r="E215" s="425"/>
      <c r="F215" s="425"/>
      <c r="G215" s="425"/>
      <c r="H215" s="425"/>
      <c r="I215" s="425"/>
      <c r="J215" s="425"/>
      <c r="K215" s="425"/>
      <c r="L215" s="425"/>
      <c r="M215" s="425"/>
    </row>
    <row r="216" spans="5:13" x14ac:dyDescent="0.2">
      <c r="E216" s="425"/>
      <c r="F216" s="425"/>
      <c r="G216" s="425"/>
      <c r="H216" s="425"/>
      <c r="I216" s="425"/>
      <c r="J216" s="425"/>
      <c r="K216" s="425"/>
      <c r="L216" s="425"/>
      <c r="M216" s="425"/>
    </row>
    <row r="217" spans="5:13" x14ac:dyDescent="0.2">
      <c r="E217" s="425"/>
      <c r="F217" s="425"/>
      <c r="G217" s="425"/>
      <c r="H217" s="425"/>
      <c r="I217" s="425"/>
      <c r="J217" s="425"/>
      <c r="K217" s="425"/>
      <c r="L217" s="425"/>
      <c r="M217" s="425"/>
    </row>
    <row r="218" spans="5:13" x14ac:dyDescent="0.2">
      <c r="E218" s="425"/>
      <c r="F218" s="425"/>
      <c r="G218" s="425"/>
      <c r="H218" s="425"/>
      <c r="I218" s="425"/>
      <c r="J218" s="425"/>
      <c r="K218" s="425"/>
      <c r="L218" s="425"/>
      <c r="M218" s="425"/>
    </row>
    <row r="219" spans="5:13" x14ac:dyDescent="0.2">
      <c r="E219" s="425"/>
      <c r="F219" s="425"/>
      <c r="G219" s="425"/>
      <c r="H219" s="425"/>
      <c r="I219" s="425"/>
      <c r="J219" s="425"/>
      <c r="K219" s="425"/>
      <c r="L219" s="425"/>
      <c r="M219" s="425"/>
    </row>
    <row r="220" spans="5:13" x14ac:dyDescent="0.2">
      <c r="E220" s="425"/>
      <c r="F220" s="425"/>
      <c r="G220" s="425"/>
      <c r="H220" s="425"/>
      <c r="I220" s="425"/>
      <c r="J220" s="425"/>
      <c r="K220" s="425"/>
      <c r="L220" s="425"/>
      <c r="M220" s="425"/>
    </row>
    <row r="221" spans="5:13" x14ac:dyDescent="0.2">
      <c r="E221" s="425"/>
      <c r="F221" s="425"/>
      <c r="G221" s="425"/>
      <c r="H221" s="425"/>
      <c r="I221" s="425"/>
      <c r="J221" s="425"/>
      <c r="K221" s="425"/>
      <c r="L221" s="425"/>
      <c r="M221" s="425"/>
    </row>
    <row r="222" spans="5:13" x14ac:dyDescent="0.2">
      <c r="E222" s="425"/>
      <c r="F222" s="425"/>
      <c r="G222" s="425"/>
      <c r="H222" s="425"/>
      <c r="I222" s="425"/>
      <c r="J222" s="425"/>
      <c r="K222" s="425"/>
      <c r="L222" s="425"/>
      <c r="M222" s="425"/>
    </row>
    <row r="223" spans="5:13" x14ac:dyDescent="0.2">
      <c r="E223" s="425"/>
      <c r="F223" s="425"/>
      <c r="G223" s="425"/>
      <c r="H223" s="425"/>
      <c r="I223" s="425"/>
      <c r="J223" s="425"/>
      <c r="K223" s="425"/>
      <c r="L223" s="425"/>
      <c r="M223" s="425"/>
    </row>
    <row r="224" spans="5:13" x14ac:dyDescent="0.2">
      <c r="E224" s="425"/>
      <c r="F224" s="425"/>
      <c r="G224" s="425"/>
      <c r="H224" s="425"/>
      <c r="I224" s="425"/>
      <c r="J224" s="425"/>
      <c r="K224" s="425"/>
      <c r="L224" s="425"/>
      <c r="M224" s="425"/>
    </row>
    <row r="225" spans="5:13" x14ac:dyDescent="0.2">
      <c r="E225" s="425"/>
      <c r="F225" s="425"/>
      <c r="G225" s="425"/>
      <c r="H225" s="425"/>
      <c r="I225" s="425"/>
      <c r="J225" s="425"/>
      <c r="K225" s="425"/>
      <c r="L225" s="425"/>
      <c r="M225" s="425"/>
    </row>
    <row r="226" spans="5:13" x14ac:dyDescent="0.2">
      <c r="E226" s="425"/>
      <c r="F226" s="425"/>
      <c r="G226" s="425"/>
      <c r="H226" s="425"/>
      <c r="I226" s="425"/>
      <c r="J226" s="425"/>
      <c r="K226" s="425"/>
      <c r="L226" s="425"/>
      <c r="M226" s="425"/>
    </row>
    <row r="227" spans="5:13" x14ac:dyDescent="0.2">
      <c r="E227" s="425"/>
      <c r="F227" s="425"/>
      <c r="G227" s="425"/>
      <c r="H227" s="425"/>
      <c r="I227" s="425"/>
      <c r="J227" s="425"/>
      <c r="K227" s="425"/>
      <c r="L227" s="425"/>
      <c r="M227" s="425"/>
    </row>
    <row r="228" spans="5:13" x14ac:dyDescent="0.2">
      <c r="E228" s="425"/>
      <c r="F228" s="425"/>
      <c r="G228" s="425"/>
      <c r="H228" s="425"/>
      <c r="I228" s="425"/>
      <c r="J228" s="425"/>
      <c r="K228" s="425"/>
      <c r="L228" s="425"/>
      <c r="M228" s="425"/>
    </row>
    <row r="229" spans="5:13" ht="18" customHeight="1" x14ac:dyDescent="0.2">
      <c r="E229" s="425"/>
      <c r="F229" s="425"/>
      <c r="G229" s="425"/>
      <c r="H229" s="425"/>
      <c r="I229" s="425"/>
      <c r="J229" s="425"/>
      <c r="K229" s="425"/>
      <c r="L229" s="425"/>
      <c r="M229" s="425"/>
    </row>
    <row r="230" spans="5:13" ht="18" customHeight="1" x14ac:dyDescent="0.2">
      <c r="E230" s="425"/>
      <c r="F230" s="425"/>
      <c r="G230" s="425"/>
      <c r="H230" s="425"/>
      <c r="I230" s="425"/>
      <c r="J230" s="425"/>
      <c r="K230" s="425"/>
      <c r="L230" s="425"/>
      <c r="M230" s="425"/>
    </row>
    <row r="231" spans="5:13" ht="18" customHeight="1" x14ac:dyDescent="0.2">
      <c r="E231" s="425"/>
      <c r="F231" s="425"/>
      <c r="G231" s="425"/>
      <c r="H231" s="425"/>
      <c r="I231" s="425"/>
      <c r="J231" s="425"/>
      <c r="K231" s="425"/>
      <c r="L231" s="425"/>
      <c r="M231" s="425"/>
    </row>
    <row r="232" spans="5:13" ht="18" customHeight="1" x14ac:dyDescent="0.2">
      <c r="E232" s="425"/>
      <c r="F232" s="425"/>
      <c r="G232" s="425"/>
      <c r="H232" s="425"/>
      <c r="I232" s="425"/>
      <c r="J232" s="425"/>
      <c r="K232" s="425"/>
      <c r="L232" s="425"/>
      <c r="M232" s="425"/>
    </row>
    <row r="233" spans="5:13" ht="18" customHeight="1" x14ac:dyDescent="0.2">
      <c r="E233" s="425"/>
      <c r="F233" s="425"/>
      <c r="G233" s="425"/>
      <c r="H233" s="425"/>
      <c r="I233" s="425"/>
      <c r="J233" s="425"/>
      <c r="K233" s="425"/>
      <c r="L233" s="425"/>
      <c r="M233" s="425"/>
    </row>
    <row r="234" spans="5:13" ht="18" customHeight="1" x14ac:dyDescent="0.2">
      <c r="E234" s="425"/>
      <c r="F234" s="425"/>
      <c r="G234" s="425"/>
      <c r="H234" s="425"/>
      <c r="I234" s="425"/>
      <c r="J234" s="425"/>
      <c r="K234" s="425"/>
      <c r="L234" s="425"/>
      <c r="M234" s="425"/>
    </row>
    <row r="235" spans="5:13" ht="27.75" customHeight="1" x14ac:dyDescent="0.2">
      <c r="E235" s="425"/>
      <c r="F235" s="425"/>
      <c r="G235" s="425"/>
      <c r="H235" s="425"/>
      <c r="I235" s="425"/>
      <c r="J235" s="425"/>
      <c r="K235" s="425"/>
      <c r="L235" s="425"/>
      <c r="M235" s="425"/>
    </row>
    <row r="236" spans="5:13" ht="27.75" customHeight="1" x14ac:dyDescent="0.2">
      <c r="E236" s="425"/>
      <c r="F236" s="425"/>
      <c r="G236" s="425"/>
      <c r="H236" s="425"/>
      <c r="I236" s="425"/>
      <c r="J236" s="425"/>
      <c r="K236" s="425"/>
      <c r="L236" s="425"/>
      <c r="M236" s="425"/>
    </row>
    <row r="237" spans="5:13" ht="18" customHeight="1" x14ac:dyDescent="0.2"/>
    <row r="238" spans="5:13" ht="18" customHeight="1" x14ac:dyDescent="0.2"/>
    <row r="239" spans="5:13" ht="18" customHeight="1" x14ac:dyDescent="0.2"/>
    <row r="240" spans="5:13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24.75" customHeight="1" x14ac:dyDescent="0.2"/>
    <row r="253" ht="30.75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8" ht="12.75" customHeight="1" x14ac:dyDescent="0.2"/>
    <row r="270" ht="12.75" customHeight="1" x14ac:dyDescent="0.2"/>
    <row r="271" ht="12.75" customHeight="1" x14ac:dyDescent="0.2"/>
    <row r="294" ht="21" customHeight="1" x14ac:dyDescent="0.2"/>
    <row r="295" ht="21" customHeight="1" x14ac:dyDescent="0.2"/>
    <row r="296" ht="21" customHeight="1" x14ac:dyDescent="0.2"/>
    <row r="297" ht="21" customHeight="1" x14ac:dyDescent="0.2"/>
    <row r="299" ht="22.5" customHeight="1" x14ac:dyDescent="0.2"/>
    <row r="300" ht="22.5" customHeight="1" x14ac:dyDescent="0.2"/>
    <row r="301" ht="29.2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4.75" customHeight="1" x14ac:dyDescent="0.2"/>
    <row r="318" ht="26.25" customHeight="1" x14ac:dyDescent="0.2"/>
    <row r="319" ht="22.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2" ht="12.75" customHeight="1" x14ac:dyDescent="0.2"/>
    <row r="340" ht="12.75" customHeight="1" x14ac:dyDescent="0.2"/>
    <row r="358" ht="18" customHeight="1" x14ac:dyDescent="0.2"/>
    <row r="359" ht="18.75" customHeight="1" x14ac:dyDescent="0.2"/>
    <row r="360" ht="19.5" customHeight="1" x14ac:dyDescent="0.2"/>
    <row r="361" ht="18.75" customHeight="1" x14ac:dyDescent="0.2"/>
    <row r="363" ht="18.75" customHeight="1" x14ac:dyDescent="0.2"/>
    <row r="364" ht="17.25" customHeight="1" x14ac:dyDescent="0.2"/>
    <row r="365" ht="30.75" customHeight="1" x14ac:dyDescent="0.2"/>
    <row r="366" ht="17.25" customHeight="1" x14ac:dyDescent="0.2"/>
    <row r="367" ht="19.5" customHeight="1" x14ac:dyDescent="0.2"/>
    <row r="368" ht="20.25" customHeight="1" x14ac:dyDescent="0.2"/>
    <row r="369" ht="19.5" customHeight="1" x14ac:dyDescent="0.2"/>
    <row r="370" ht="18.75" customHeight="1" x14ac:dyDescent="0.2"/>
    <row r="371" ht="19.5" customHeight="1" x14ac:dyDescent="0.2"/>
    <row r="372" ht="18" customHeight="1" x14ac:dyDescent="0.2"/>
    <row r="373" ht="19.5" customHeight="1" x14ac:dyDescent="0.2"/>
    <row r="374" ht="19.5" customHeight="1" x14ac:dyDescent="0.2"/>
    <row r="375" ht="19.5" customHeight="1" x14ac:dyDescent="0.2"/>
    <row r="376" ht="19.5" customHeight="1" x14ac:dyDescent="0.2"/>
    <row r="377" ht="21" customHeight="1" x14ac:dyDescent="0.2"/>
    <row r="378" ht="19.5" customHeight="1" x14ac:dyDescent="0.2"/>
    <row r="379" ht="21" customHeight="1" x14ac:dyDescent="0.2"/>
    <row r="380" ht="21" customHeight="1" x14ac:dyDescent="0.2"/>
    <row r="381" ht="32.25" customHeight="1" x14ac:dyDescent="0.2"/>
    <row r="384" ht="19.5" customHeight="1" x14ac:dyDescent="0.2"/>
    <row r="385" ht="19.5" customHeight="1" x14ac:dyDescent="0.2"/>
    <row r="386" ht="19.5" customHeight="1" x14ac:dyDescent="0.2"/>
    <row r="387" ht="19.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404" ht="12.75" customHeight="1" x14ac:dyDescent="0.2"/>
    <row r="491" ht="21" customHeight="1" x14ac:dyDescent="0.2"/>
    <row r="512" spans="8:8" x14ac:dyDescent="0.2">
      <c r="H512"/>
    </row>
    <row r="513" spans="6:8" x14ac:dyDescent="0.2">
      <c r="H513"/>
    </row>
    <row r="514" spans="6:8" x14ac:dyDescent="0.2">
      <c r="H514"/>
    </row>
    <row r="515" spans="6:8" x14ac:dyDescent="0.2">
      <c r="H515"/>
    </row>
    <row r="516" spans="6:8" x14ac:dyDescent="0.2">
      <c r="H516"/>
    </row>
    <row r="517" spans="6:8" x14ac:dyDescent="0.2">
      <c r="H517"/>
    </row>
    <row r="522" spans="6:8" x14ac:dyDescent="0.2">
      <c r="F522" s="327" t="e">
        <f>#REF!</f>
        <v>#REF!</v>
      </c>
      <c r="H522" s="311" t="s">
        <v>98</v>
      </c>
    </row>
    <row r="523" spans="6:8" x14ac:dyDescent="0.2">
      <c r="H523" s="320" t="s">
        <v>134</v>
      </c>
    </row>
    <row r="524" spans="6:8" x14ac:dyDescent="0.2">
      <c r="H524" s="320" t="s">
        <v>135</v>
      </c>
    </row>
    <row r="525" spans="6:8" x14ac:dyDescent="0.2">
      <c r="H525" s="320" t="s">
        <v>136</v>
      </c>
    </row>
    <row r="526" spans="6:8" x14ac:dyDescent="0.2">
      <c r="H526" s="320" t="s">
        <v>137</v>
      </c>
    </row>
    <row r="527" spans="6:8" x14ac:dyDescent="0.2">
      <c r="H527" s="320" t="s">
        <v>138</v>
      </c>
    </row>
    <row r="528" spans="6:8" x14ac:dyDescent="0.2">
      <c r="H528" s="320" t="s">
        <v>139</v>
      </c>
    </row>
    <row r="529" spans="5:8" x14ac:dyDescent="0.2">
      <c r="H529" s="320" t="s">
        <v>140</v>
      </c>
    </row>
    <row r="530" spans="5:8" x14ac:dyDescent="0.2">
      <c r="H530" s="320" t="s">
        <v>141</v>
      </c>
    </row>
    <row r="533" spans="5:8" x14ac:dyDescent="0.2">
      <c r="E533" s="329"/>
    </row>
    <row r="674" spans="15:24" ht="12.75" customHeight="1" x14ac:dyDescent="0.2">
      <c r="P674" s="431"/>
      <c r="Q674" s="325"/>
      <c r="R674" s="325"/>
      <c r="S674" s="326"/>
      <c r="T674" s="326"/>
      <c r="U674" s="326"/>
      <c r="V674" s="315"/>
      <c r="W674" s="326"/>
      <c r="X674" s="326"/>
    </row>
    <row r="677" spans="15:24" x14ac:dyDescent="0.2">
      <c r="Q677" s="322"/>
      <c r="R677" s="322"/>
      <c r="S677" s="322"/>
      <c r="T677" s="322"/>
      <c r="U677" s="322"/>
      <c r="V677" s="322"/>
      <c r="W677" s="322"/>
      <c r="X677" s="322"/>
    </row>
    <row r="678" spans="15:24" x14ac:dyDescent="0.2">
      <c r="O678"/>
      <c r="P678" s="316"/>
      <c r="Q678" s="430"/>
      <c r="R678" s="321"/>
      <c r="S678" s="323"/>
      <c r="T678" s="324"/>
      <c r="U678" s="321"/>
      <c r="V678" s="324"/>
      <c r="W678" s="324"/>
      <c r="X678" s="324"/>
    </row>
    <row r="679" spans="15:24" x14ac:dyDescent="0.2">
      <c r="O679"/>
      <c r="P679" s="429"/>
      <c r="Q679" s="430"/>
      <c r="R679" s="431"/>
      <c r="S679" s="431"/>
      <c r="T679" s="431"/>
      <c r="U679" s="431"/>
      <c r="V679" s="319"/>
      <c r="W679" s="319"/>
      <c r="X679" s="319"/>
    </row>
    <row r="680" spans="15:24" x14ac:dyDescent="0.2">
      <c r="O680"/>
      <c r="Q680" s="430"/>
      <c r="R680" s="431"/>
      <c r="S680" s="430" t="s">
        <v>142</v>
      </c>
      <c r="T680"/>
      <c r="U680" s="431"/>
      <c r="V680" s="319"/>
      <c r="W680" s="319"/>
      <c r="X680" s="319"/>
    </row>
    <row r="681" spans="15:24" x14ac:dyDescent="0.2">
      <c r="O681"/>
      <c r="P681" s="317"/>
      <c r="Q681" s="316"/>
      <c r="R681" s="431"/>
      <c r="S681" s="431"/>
      <c r="T681" s="431"/>
      <c r="U681" s="431"/>
      <c r="V681" s="431"/>
      <c r="W681" s="431"/>
      <c r="X681" s="431"/>
    </row>
    <row r="682" spans="15:24" x14ac:dyDescent="0.2">
      <c r="Q682" s="429"/>
      <c r="R682" s="429"/>
      <c r="S682" s="429"/>
      <c r="T682" s="429"/>
      <c r="U682" s="429"/>
      <c r="V682" s="314"/>
      <c r="W682" s="429"/>
      <c r="X682" s="429"/>
    </row>
    <row r="683" spans="15:24" x14ac:dyDescent="0.2">
      <c r="P683" s="314"/>
      <c r="Q683" s="432"/>
      <c r="R683" s="429"/>
      <c r="S683" s="429"/>
      <c r="T683" s="429"/>
      <c r="U683" s="429"/>
      <c r="V683" s="314"/>
      <c r="W683" s="429"/>
      <c r="X683" s="429"/>
    </row>
    <row r="684" spans="15:24" x14ac:dyDescent="0.2">
      <c r="R684" s="429"/>
      <c r="S684" s="429"/>
      <c r="T684" s="429"/>
      <c r="U684" s="431"/>
      <c r="V684" s="431"/>
      <c r="W684" s="429"/>
      <c r="X684" s="429"/>
    </row>
    <row r="685" spans="15:24" x14ac:dyDescent="0.2">
      <c r="P685" s="314"/>
      <c r="Q685" s="432" t="s">
        <v>124</v>
      </c>
      <c r="R685" s="429"/>
      <c r="S685" s="429"/>
      <c r="T685" s="429"/>
      <c r="U685" s="429"/>
      <c r="V685" s="314"/>
      <c r="W685" s="429"/>
      <c r="X685" s="429"/>
    </row>
    <row r="693" spans="17:18" x14ac:dyDescent="0.2">
      <c r="Q693" s="327" t="e">
        <f>SUM(#REF!)</f>
        <v>#REF!</v>
      </c>
      <c r="R693" s="328" t="s">
        <v>143</v>
      </c>
    </row>
    <row r="698" spans="17:18" x14ac:dyDescent="0.2">
      <c r="Q698" s="312"/>
    </row>
    <row r="705" spans="17:17" x14ac:dyDescent="0.2">
      <c r="Q705" s="312" t="e">
        <f>#REF!+#REF!</f>
        <v>#REF!</v>
      </c>
    </row>
    <row r="706" spans="17:17" x14ac:dyDescent="0.2">
      <c r="Q706" s="312" t="e">
        <f>#REF!+#REF!</f>
        <v>#REF!</v>
      </c>
    </row>
    <row r="707" spans="17:17" x14ac:dyDescent="0.2">
      <c r="Q707" s="312" t="e">
        <f>#REF!+#REF!</f>
        <v>#REF!</v>
      </c>
    </row>
    <row r="708" spans="17:17" x14ac:dyDescent="0.2">
      <c r="Q708" s="312" t="e">
        <f>#REF!+#REF!</f>
        <v>#REF!</v>
      </c>
    </row>
    <row r="709" spans="17:17" x14ac:dyDescent="0.2">
      <c r="Q709" s="312" t="e">
        <f>#REF!+#REF!</f>
        <v>#REF!</v>
      </c>
    </row>
    <row r="710" spans="17:17" x14ac:dyDescent="0.2">
      <c r="Q710" s="312" t="e">
        <f>#REF!+#REF!</f>
        <v>#REF!</v>
      </c>
    </row>
    <row r="715" spans="17:17" x14ac:dyDescent="0.2">
      <c r="Q715" s="327" t="e">
        <f>#REF!+#REF!</f>
        <v>#REF!</v>
      </c>
    </row>
    <row r="732" spans="15:15" x14ac:dyDescent="0.2">
      <c r="O732" s="329"/>
    </row>
    <row r="742" spans="15:15" x14ac:dyDescent="0.2">
      <c r="O742"/>
    </row>
    <row r="743" spans="15:15" x14ac:dyDescent="0.2">
      <c r="O743"/>
    </row>
    <row r="744" spans="15:15" x14ac:dyDescent="0.2">
      <c r="O744"/>
    </row>
    <row r="745" spans="15:15" x14ac:dyDescent="0.2">
      <c r="O745"/>
    </row>
  </sheetData>
  <mergeCells count="33">
    <mergeCell ref="J143:L143"/>
    <mergeCell ref="J144:L144"/>
    <mergeCell ref="G145:H145"/>
    <mergeCell ref="I145:K145"/>
    <mergeCell ref="G146:H146"/>
    <mergeCell ref="I146:K146"/>
    <mergeCell ref="J142:L142"/>
    <mergeCell ref="J77:L77"/>
    <mergeCell ref="M77:N77"/>
    <mergeCell ref="G79:H79"/>
    <mergeCell ref="I79:K79"/>
    <mergeCell ref="M79:N79"/>
    <mergeCell ref="E91:L91"/>
    <mergeCell ref="E92:L92"/>
    <mergeCell ref="E93:L93"/>
    <mergeCell ref="J137:L137"/>
    <mergeCell ref="G138:I138"/>
    <mergeCell ref="J138:L138"/>
    <mergeCell ref="M72:N72"/>
    <mergeCell ref="E75:F75"/>
    <mergeCell ref="G75:I75"/>
    <mergeCell ref="J75:L75"/>
    <mergeCell ref="E76:F76"/>
    <mergeCell ref="G76:I76"/>
    <mergeCell ref="J76:L76"/>
    <mergeCell ref="M76:N76"/>
    <mergeCell ref="E3:L3"/>
    <mergeCell ref="E4:L4"/>
    <mergeCell ref="E5:L5"/>
    <mergeCell ref="J71:L71"/>
    <mergeCell ref="E72:F72"/>
    <mergeCell ref="G72:I72"/>
    <mergeCell ref="J72:L72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X745"/>
  <sheetViews>
    <sheetView view="pageBreakPreview" topLeftCell="D1" zoomScaleSheetLayoutView="100" workbookViewId="0">
      <pane xSplit="2" ySplit="13" topLeftCell="F20" activePane="bottomRight" state="frozen"/>
      <selection activeCell="M29" activeCellId="1" sqref="H45 M29"/>
      <selection pane="topRight" activeCell="M29" activeCellId="1" sqref="H45 M29"/>
      <selection pane="bottomLeft" activeCell="M29" activeCellId="1" sqref="H45 M29"/>
      <selection pane="bottomRight" activeCell="M29" activeCellId="1" sqref="H45 M29"/>
    </sheetView>
  </sheetViews>
  <sheetFormatPr defaultColWidth="9.140625" defaultRowHeight="12.75" x14ac:dyDescent="0.2"/>
  <cols>
    <col min="1" max="1" width="1.85546875" style="310" hidden="1" customWidth="1"/>
    <col min="2" max="2" width="1.5703125" style="310" hidden="1" customWidth="1"/>
    <col min="3" max="3" width="5" style="310" hidden="1" customWidth="1"/>
    <col min="4" max="4" width="5" style="310" customWidth="1"/>
    <col min="5" max="5" width="14.7109375" style="310" customWidth="1"/>
    <col min="6" max="6" width="68.28515625" style="310" customWidth="1"/>
    <col min="7" max="7" width="21.140625" style="310" customWidth="1"/>
    <col min="8" max="8" width="21" style="310" customWidth="1"/>
    <col min="9" max="9" width="21.140625" style="310" customWidth="1"/>
    <col min="10" max="10" width="19" style="310" customWidth="1"/>
    <col min="11" max="11" width="14.42578125" style="310" customWidth="1"/>
    <col min="12" max="12" width="18.140625" style="310" customWidth="1"/>
    <col min="13" max="13" width="17.7109375" style="310" customWidth="1"/>
    <col min="14" max="14" width="20.7109375" style="310" bestFit="1" customWidth="1"/>
    <col min="15" max="15" width="15" style="310" bestFit="1" customWidth="1"/>
    <col min="16" max="16" width="12.5703125" style="310" bestFit="1" customWidth="1"/>
    <col min="17" max="17" width="20.42578125" style="310" customWidth="1"/>
    <col min="18" max="19" width="9.140625" style="310"/>
    <col min="20" max="20" width="30.7109375" style="310" customWidth="1"/>
    <col min="21" max="16384" width="9.140625" style="310"/>
  </cols>
  <sheetData>
    <row r="2" spans="5:16" x14ac:dyDescent="0.2">
      <c r="P2" s="403" t="s">
        <v>276</v>
      </c>
    </row>
    <row r="3" spans="5:16" ht="15" x14ac:dyDescent="0.2">
      <c r="E3" s="870" t="s">
        <v>114</v>
      </c>
      <c r="F3" s="870"/>
      <c r="G3" s="870"/>
      <c r="H3" s="870"/>
      <c r="I3" s="870"/>
      <c r="J3" s="870"/>
      <c r="K3" s="870"/>
      <c r="L3" s="870"/>
      <c r="M3" s="330"/>
      <c r="N3" s="330"/>
    </row>
    <row r="4" spans="5:16" ht="15" x14ac:dyDescent="0.2">
      <c r="E4" s="870" t="s">
        <v>164</v>
      </c>
      <c r="F4" s="870"/>
      <c r="G4" s="870"/>
      <c r="H4" s="870"/>
      <c r="I4" s="870"/>
      <c r="J4" s="870"/>
      <c r="K4" s="870"/>
      <c r="L4" s="870"/>
      <c r="M4" s="330"/>
      <c r="N4" s="330"/>
    </row>
    <row r="5" spans="5:16" ht="15" x14ac:dyDescent="0.2">
      <c r="E5" s="870" t="s">
        <v>277</v>
      </c>
      <c r="F5" s="870"/>
      <c r="G5" s="870"/>
      <c r="H5" s="870"/>
      <c r="I5" s="870"/>
      <c r="J5" s="870"/>
      <c r="K5" s="870"/>
      <c r="L5" s="870"/>
      <c r="M5" s="330"/>
      <c r="N5" s="330"/>
    </row>
    <row r="6" spans="5:16" ht="13.5" thickBot="1" x14ac:dyDescent="0.25"/>
    <row r="7" spans="5:16" ht="78.75" customHeight="1" thickBot="1" x14ac:dyDescent="0.25">
      <c r="E7" s="381" t="s">
        <v>146</v>
      </c>
      <c r="F7" s="382" t="s">
        <v>0</v>
      </c>
      <c r="G7" s="383" t="s">
        <v>221</v>
      </c>
      <c r="H7" s="383" t="s">
        <v>219</v>
      </c>
      <c r="I7" s="383" t="s">
        <v>220</v>
      </c>
      <c r="J7" s="383" t="s">
        <v>113</v>
      </c>
      <c r="K7" s="383" t="s">
        <v>156</v>
      </c>
      <c r="L7" s="384" t="s">
        <v>144</v>
      </c>
    </row>
    <row r="8" spans="5:16" ht="18.75" customHeight="1" x14ac:dyDescent="0.2">
      <c r="E8" s="392" t="s">
        <v>158</v>
      </c>
      <c r="F8" s="393" t="s">
        <v>45</v>
      </c>
      <c r="G8" s="394">
        <f>G9+G10+G11</f>
        <v>75158838000</v>
      </c>
      <c r="H8" s="411">
        <f>H9+H11</f>
        <v>2248995825</v>
      </c>
      <c r="I8" s="411">
        <f>I9+I11</f>
        <v>2248995825</v>
      </c>
      <c r="J8" s="411">
        <f>J9+J11</f>
        <v>2248995825</v>
      </c>
      <c r="K8" s="395">
        <f>J8/G8*100</f>
        <v>2.9923238368852907</v>
      </c>
      <c r="L8" s="396"/>
      <c r="N8" s="327"/>
    </row>
    <row r="9" spans="5:16" ht="18.75" customHeight="1" x14ac:dyDescent="0.2">
      <c r="E9" s="392" t="s">
        <v>168</v>
      </c>
      <c r="F9" s="397" t="s">
        <v>26</v>
      </c>
      <c r="G9" s="398">
        <f>$G$13</f>
        <v>74320354000</v>
      </c>
      <c r="H9" s="410">
        <f>H13</f>
        <v>2198064138</v>
      </c>
      <c r="I9" s="410">
        <f>I13</f>
        <v>2198064138</v>
      </c>
      <c r="J9" s="410">
        <f>J13</f>
        <v>2198064138</v>
      </c>
      <c r="K9" s="399">
        <f>J9/G9*100</f>
        <v>2.9575533749475951</v>
      </c>
      <c r="L9" s="400"/>
      <c r="M9"/>
      <c r="N9" s="421"/>
    </row>
    <row r="10" spans="5:16" ht="18.75" customHeight="1" x14ac:dyDescent="0.2">
      <c r="E10" s="392" t="s">
        <v>169</v>
      </c>
      <c r="F10" s="397" t="s">
        <v>27</v>
      </c>
      <c r="G10" s="398">
        <f>$G$60</f>
        <v>538484000</v>
      </c>
      <c r="H10" s="398">
        <f>H60</f>
        <v>0</v>
      </c>
      <c r="I10" s="398">
        <f>I60</f>
        <v>0</v>
      </c>
      <c r="J10" s="398">
        <f>J60</f>
        <v>0</v>
      </c>
      <c r="K10" s="399">
        <f>J10/G10*100</f>
        <v>0</v>
      </c>
      <c r="L10" s="400"/>
      <c r="N10" s="327"/>
    </row>
    <row r="11" spans="5:16" ht="18.75" customHeight="1" x14ac:dyDescent="0.2">
      <c r="E11" s="392" t="str">
        <f>E64</f>
        <v>4.1.04</v>
      </c>
      <c r="F11" s="397" t="s">
        <v>129</v>
      </c>
      <c r="G11" s="398">
        <f>G64</f>
        <v>300000000</v>
      </c>
      <c r="H11" s="398">
        <f>H64</f>
        <v>50931687</v>
      </c>
      <c r="I11" s="398">
        <f>I64</f>
        <v>50931687</v>
      </c>
      <c r="J11" s="398">
        <f>J64</f>
        <v>50931687</v>
      </c>
      <c r="K11" s="399">
        <f>J11/G11*100</f>
        <v>16.977228999999998</v>
      </c>
      <c r="L11" s="400"/>
    </row>
    <row r="12" spans="5:16" ht="5.0999999999999996" customHeight="1" x14ac:dyDescent="0.2">
      <c r="E12" s="378"/>
      <c r="F12" s="379"/>
      <c r="G12" s="375"/>
      <c r="H12" s="375"/>
      <c r="I12" s="375"/>
      <c r="J12" s="375"/>
      <c r="K12" s="376"/>
      <c r="L12" s="377"/>
    </row>
    <row r="13" spans="5:16" ht="18.75" customHeight="1" x14ac:dyDescent="0.2">
      <c r="E13" s="385" t="str">
        <f>E9</f>
        <v>4.1.01</v>
      </c>
      <c r="F13" s="386" t="str">
        <f>F9</f>
        <v>PENDAPATAN PAJAK DAERAH</v>
      </c>
      <c r="G13" s="387">
        <f>G14+G24+G35+G41+G44+G45+G48+G51+G52+G55+G58</f>
        <v>74320354000</v>
      </c>
      <c r="H13" s="409">
        <f>H14+H24+H35+H41+H44+H45+H48+H51+H52+H55+H58</f>
        <v>2198064138</v>
      </c>
      <c r="I13" s="409">
        <f>H13</f>
        <v>2198064138</v>
      </c>
      <c r="J13" s="409">
        <f>I13</f>
        <v>2198064138</v>
      </c>
      <c r="K13" s="388">
        <f>J13/G13*100</f>
        <v>2.9575533749475951</v>
      </c>
      <c r="L13" s="389"/>
    </row>
    <row r="14" spans="5:16" ht="18.75" customHeight="1" x14ac:dyDescent="0.2">
      <c r="E14" s="373" t="s">
        <v>170</v>
      </c>
      <c r="F14" s="351" t="s">
        <v>157</v>
      </c>
      <c r="G14" s="349">
        <f>G15+G18+G21</f>
        <v>2463180809</v>
      </c>
      <c r="H14" s="408">
        <f>H15+H18+H21</f>
        <v>59448343</v>
      </c>
      <c r="I14" s="408">
        <f t="shared" ref="I14:I24" si="0">H14</f>
        <v>59448343</v>
      </c>
      <c r="J14" s="408">
        <f t="shared" ref="J14:J58" si="1">H14</f>
        <v>59448343</v>
      </c>
      <c r="K14" s="350">
        <f>J14/G14*100</f>
        <v>2.413478652593708</v>
      </c>
      <c r="L14" s="346"/>
    </row>
    <row r="15" spans="5:16" ht="18.75" customHeight="1" x14ac:dyDescent="0.2">
      <c r="E15" s="372" t="s">
        <v>171</v>
      </c>
      <c r="F15" s="335" t="s">
        <v>175</v>
      </c>
      <c r="G15" s="332">
        <v>2001580809</v>
      </c>
      <c r="H15" s="407">
        <f>H16+H17</f>
        <v>57768343</v>
      </c>
      <c r="I15" s="407">
        <f t="shared" si="0"/>
        <v>57768343</v>
      </c>
      <c r="J15" s="407">
        <f t="shared" si="1"/>
        <v>57768343</v>
      </c>
      <c r="K15" s="333">
        <f>J15/G15*100</f>
        <v>2.8861359351692308</v>
      </c>
      <c r="L15" s="346"/>
    </row>
    <row r="16" spans="5:16" ht="18.75" customHeight="1" x14ac:dyDescent="0.2">
      <c r="E16" s="372"/>
      <c r="F16" s="341" t="s">
        <v>149</v>
      </c>
      <c r="G16" s="340"/>
      <c r="H16" s="332">
        <v>0</v>
      </c>
      <c r="I16" s="332">
        <f t="shared" si="0"/>
        <v>0</v>
      </c>
      <c r="J16" s="332">
        <f t="shared" si="1"/>
        <v>0</v>
      </c>
      <c r="K16" s="342"/>
      <c r="L16" s="346"/>
      <c r="N16" s="327"/>
    </row>
    <row r="17" spans="5:16" ht="18.75" customHeight="1" x14ac:dyDescent="0.2">
      <c r="E17" s="372"/>
      <c r="F17" s="341" t="s">
        <v>147</v>
      </c>
      <c r="G17" s="340"/>
      <c r="H17" s="406">
        <f>20414405+37353938</f>
        <v>57768343</v>
      </c>
      <c r="I17" s="406">
        <f t="shared" si="0"/>
        <v>57768343</v>
      </c>
      <c r="J17" s="407">
        <f t="shared" si="1"/>
        <v>57768343</v>
      </c>
      <c r="K17" s="342"/>
      <c r="L17" s="346"/>
    </row>
    <row r="18" spans="5:16" ht="21.75" customHeight="1" x14ac:dyDescent="0.2">
      <c r="E18" s="372" t="s">
        <v>173</v>
      </c>
      <c r="F18" s="336" t="s">
        <v>172</v>
      </c>
      <c r="G18" s="332">
        <v>350000000</v>
      </c>
      <c r="H18" s="332">
        <f>H19+H20</f>
        <v>100000</v>
      </c>
      <c r="I18" s="332">
        <f t="shared" si="0"/>
        <v>100000</v>
      </c>
      <c r="J18" s="332">
        <f t="shared" si="1"/>
        <v>100000</v>
      </c>
      <c r="K18" s="333">
        <f>J18/G18*100</f>
        <v>2.8571428571428574E-2</v>
      </c>
      <c r="L18" s="346"/>
      <c r="N18" s="327"/>
    </row>
    <row r="19" spans="5:16" ht="36.75" customHeight="1" x14ac:dyDescent="0.2">
      <c r="E19" s="372"/>
      <c r="F19" s="339" t="s">
        <v>150</v>
      </c>
      <c r="G19" s="332"/>
      <c r="H19" s="340">
        <v>0</v>
      </c>
      <c r="I19" s="340">
        <f t="shared" si="0"/>
        <v>0</v>
      </c>
      <c r="J19" s="332">
        <f t="shared" si="1"/>
        <v>0</v>
      </c>
      <c r="K19" s="333"/>
      <c r="L19" s="346"/>
    </row>
    <row r="20" spans="5:16" ht="34.5" customHeight="1" x14ac:dyDescent="0.2">
      <c r="E20" s="372"/>
      <c r="F20" s="339" t="s">
        <v>148</v>
      </c>
      <c r="G20" s="340"/>
      <c r="H20" s="340">
        <v>100000</v>
      </c>
      <c r="I20" s="340">
        <f t="shared" si="0"/>
        <v>100000</v>
      </c>
      <c r="J20" s="332">
        <f t="shared" si="1"/>
        <v>100000</v>
      </c>
      <c r="K20" s="333"/>
      <c r="L20" s="346"/>
    </row>
    <row r="21" spans="5:16" ht="18.75" customHeight="1" x14ac:dyDescent="0.2">
      <c r="E21" s="372" t="s">
        <v>174</v>
      </c>
      <c r="F21" s="335" t="s">
        <v>176</v>
      </c>
      <c r="G21" s="332">
        <v>111600000</v>
      </c>
      <c r="H21" s="332">
        <f>H22+H23</f>
        <v>1580000</v>
      </c>
      <c r="I21" s="332">
        <f t="shared" si="0"/>
        <v>1580000</v>
      </c>
      <c r="J21" s="332">
        <f t="shared" si="1"/>
        <v>1580000</v>
      </c>
      <c r="K21" s="333">
        <f>J21/G21*100</f>
        <v>1.4157706093189963</v>
      </c>
      <c r="L21" s="346"/>
    </row>
    <row r="22" spans="5:16" ht="18.75" customHeight="1" x14ac:dyDescent="0.2">
      <c r="E22" s="372"/>
      <c r="F22" s="341" t="s">
        <v>151</v>
      </c>
      <c r="G22" s="332"/>
      <c r="H22" s="340">
        <v>0</v>
      </c>
      <c r="I22" s="340">
        <f t="shared" si="0"/>
        <v>0</v>
      </c>
      <c r="J22" s="332">
        <f t="shared" si="1"/>
        <v>0</v>
      </c>
      <c r="K22" s="333"/>
      <c r="L22" s="346"/>
    </row>
    <row r="23" spans="5:16" ht="18.75" customHeight="1" x14ac:dyDescent="0.2">
      <c r="E23" s="372"/>
      <c r="F23" s="341" t="str">
        <f xml:space="preserve"> "Penerimaan Piutang " &amp;F21</f>
        <v>Penerimaan Piutang Pajak Wisma Pariwisata</v>
      </c>
      <c r="G23" s="340"/>
      <c r="H23" s="340">
        <v>1580000</v>
      </c>
      <c r="I23" s="340">
        <f t="shared" si="0"/>
        <v>1580000</v>
      </c>
      <c r="J23" s="332">
        <f t="shared" si="1"/>
        <v>1580000</v>
      </c>
      <c r="K23" s="333"/>
      <c r="L23" s="346"/>
    </row>
    <row r="24" spans="5:16" ht="18.75" customHeight="1" x14ac:dyDescent="0.2">
      <c r="E24" s="373" t="s">
        <v>177</v>
      </c>
      <c r="F24" s="427" t="s">
        <v>159</v>
      </c>
      <c r="G24" s="428">
        <v>3637447807</v>
      </c>
      <c r="H24" s="349">
        <f>H25+H28+H31+H34</f>
        <v>166717042</v>
      </c>
      <c r="I24" s="349">
        <f t="shared" si="0"/>
        <v>166717042</v>
      </c>
      <c r="J24" s="349">
        <f t="shared" si="1"/>
        <v>166717042</v>
      </c>
      <c r="K24" s="350">
        <f>J24/G24*100</f>
        <v>4.5833521426524761</v>
      </c>
      <c r="L24" s="346"/>
      <c r="M24" s="310">
        <v>3637447807</v>
      </c>
      <c r="N24" s="404"/>
    </row>
    <row r="25" spans="5:16" ht="18.75" customHeight="1" x14ac:dyDescent="0.2">
      <c r="E25" s="372" t="s">
        <v>178</v>
      </c>
      <c r="F25" s="335" t="s">
        <v>179</v>
      </c>
      <c r="G25" s="468"/>
      <c r="H25" s="332">
        <f>H26+H27</f>
        <v>132018013</v>
      </c>
      <c r="I25" s="332">
        <f>H25:H34</f>
        <v>132018013</v>
      </c>
      <c r="J25" s="332">
        <f t="shared" si="1"/>
        <v>132018013</v>
      </c>
      <c r="K25" s="333"/>
      <c r="L25" s="346"/>
      <c r="M25" s="327"/>
      <c r="N25" s="404"/>
      <c r="P25"/>
    </row>
    <row r="26" spans="5:16" ht="18.75" customHeight="1" x14ac:dyDescent="0.2">
      <c r="E26" s="372"/>
      <c r="F26" s="341" t="s">
        <v>180</v>
      </c>
      <c r="G26" s="332"/>
      <c r="H26" s="340">
        <v>0</v>
      </c>
      <c r="I26" s="340">
        <f t="shared" ref="I26:I55" si="2">H26</f>
        <v>0</v>
      </c>
      <c r="J26" s="332">
        <f t="shared" si="1"/>
        <v>0</v>
      </c>
      <c r="K26" s="333"/>
      <c r="L26" s="346"/>
      <c r="M26" s="327"/>
      <c r="N26" s="404"/>
    </row>
    <row r="27" spans="5:16" ht="18.75" customHeight="1" x14ac:dyDescent="0.2">
      <c r="E27" s="372"/>
      <c r="F27" s="341" t="str">
        <f xml:space="preserve"> "Penerimaan Piutang " &amp;F25</f>
        <v>Penerimaan Piutang Pajak Restoran dan Sejenisnya</v>
      </c>
      <c r="G27" s="340"/>
      <c r="H27" s="340">
        <f>39331341+92686672</f>
        <v>132018013</v>
      </c>
      <c r="I27" s="340">
        <f t="shared" si="2"/>
        <v>132018013</v>
      </c>
      <c r="J27" s="332">
        <f t="shared" si="1"/>
        <v>132018013</v>
      </c>
      <c r="K27" s="342"/>
      <c r="L27" s="346"/>
      <c r="M27" s="327"/>
    </row>
    <row r="28" spans="5:16" ht="18.75" customHeight="1" x14ac:dyDescent="0.2">
      <c r="E28" s="372" t="s">
        <v>181</v>
      </c>
      <c r="F28" s="335" t="s">
        <v>182</v>
      </c>
      <c r="G28" s="468"/>
      <c r="H28" s="359">
        <f>H29+H30</f>
        <v>16901229</v>
      </c>
      <c r="I28" s="332">
        <f t="shared" si="2"/>
        <v>16901229</v>
      </c>
      <c r="J28" s="332">
        <f t="shared" si="1"/>
        <v>16901229</v>
      </c>
      <c r="K28" s="333"/>
      <c r="L28" s="346"/>
      <c r="M28" s="327"/>
    </row>
    <row r="29" spans="5:16" ht="18.75" customHeight="1" x14ac:dyDescent="0.2">
      <c r="E29" s="372"/>
      <c r="F29" s="341" t="s">
        <v>183</v>
      </c>
      <c r="G29" s="332"/>
      <c r="H29" s="340">
        <v>0</v>
      </c>
      <c r="I29" s="340">
        <f t="shared" si="2"/>
        <v>0</v>
      </c>
      <c r="J29" s="332">
        <f t="shared" si="1"/>
        <v>0</v>
      </c>
      <c r="K29" s="333"/>
      <c r="L29" s="346"/>
      <c r="M29" s="421"/>
      <c r="N29" s="420"/>
    </row>
    <row r="30" spans="5:16" ht="18.75" customHeight="1" x14ac:dyDescent="0.2">
      <c r="E30" s="372"/>
      <c r="F30" s="341" t="str">
        <f xml:space="preserve"> "Penerimaan Piutang " &amp;F28</f>
        <v>Penerimaan Piutang Pajak Rumah Makan dan Sejenisnya</v>
      </c>
      <c r="G30" s="340"/>
      <c r="H30" s="340">
        <v>16901229</v>
      </c>
      <c r="I30" s="340">
        <f t="shared" si="2"/>
        <v>16901229</v>
      </c>
      <c r="J30" s="332">
        <f t="shared" si="1"/>
        <v>16901229</v>
      </c>
      <c r="K30" s="342"/>
      <c r="L30" s="346"/>
      <c r="M30" s="327"/>
    </row>
    <row r="31" spans="5:16" ht="18.75" customHeight="1" x14ac:dyDescent="0.2">
      <c r="E31" s="372" t="s">
        <v>184</v>
      </c>
      <c r="F31" s="335" t="s">
        <v>185</v>
      </c>
      <c r="G31" s="468"/>
      <c r="H31" s="332">
        <f>H32+H33</f>
        <v>17797800</v>
      </c>
      <c r="I31" s="332">
        <f t="shared" si="2"/>
        <v>17797800</v>
      </c>
      <c r="J31" s="332">
        <f t="shared" si="1"/>
        <v>17797800</v>
      </c>
      <c r="K31" s="333"/>
      <c r="L31" s="346"/>
    </row>
    <row r="32" spans="5:16" ht="18.75" customHeight="1" x14ac:dyDescent="0.2">
      <c r="E32" s="372"/>
      <c r="F32" s="341" t="s">
        <v>186</v>
      </c>
      <c r="G32" s="340"/>
      <c r="H32" s="340">
        <v>0</v>
      </c>
      <c r="I32" s="340">
        <f t="shared" si="2"/>
        <v>0</v>
      </c>
      <c r="J32" s="332">
        <f t="shared" si="1"/>
        <v>0</v>
      </c>
      <c r="K32" s="342"/>
      <c r="L32" s="346"/>
    </row>
    <row r="33" spans="5:16" ht="18.75" customHeight="1" x14ac:dyDescent="0.2">
      <c r="E33" s="372"/>
      <c r="F33" s="341" t="str">
        <f xml:space="preserve"> "Penerimaan Piutang " &amp;F31</f>
        <v>Penerimaan Piutang Pajak Kafetaria dan Sejenisnya</v>
      </c>
      <c r="G33" s="340"/>
      <c r="H33" s="340">
        <v>17797800</v>
      </c>
      <c r="I33" s="340">
        <f t="shared" si="2"/>
        <v>17797800</v>
      </c>
      <c r="J33" s="332">
        <f t="shared" si="1"/>
        <v>17797800</v>
      </c>
      <c r="K33" s="333"/>
      <c r="L33" s="346"/>
      <c r="N33" s="327"/>
    </row>
    <row r="34" spans="5:16" ht="18.75" customHeight="1" x14ac:dyDescent="0.2">
      <c r="E34" s="372" t="s">
        <v>188</v>
      </c>
      <c r="F34" s="335" t="s">
        <v>187</v>
      </c>
      <c r="G34" s="468"/>
      <c r="H34" s="332">
        <v>0</v>
      </c>
      <c r="I34" s="332">
        <f t="shared" si="2"/>
        <v>0</v>
      </c>
      <c r="J34" s="332">
        <f t="shared" si="1"/>
        <v>0</v>
      </c>
      <c r="K34" s="333"/>
      <c r="L34" s="346"/>
      <c r="N34" s="327"/>
    </row>
    <row r="35" spans="5:16" ht="18.75" customHeight="1" x14ac:dyDescent="0.2">
      <c r="E35" s="373" t="s">
        <v>189</v>
      </c>
      <c r="F35" s="351" t="s">
        <v>160</v>
      </c>
      <c r="G35" s="349">
        <f>G36+G39</f>
        <v>11590549</v>
      </c>
      <c r="H35" s="349">
        <f>H36</f>
        <v>0</v>
      </c>
      <c r="I35" s="349">
        <f t="shared" si="2"/>
        <v>0</v>
      </c>
      <c r="J35" s="349">
        <f t="shared" si="1"/>
        <v>0</v>
      </c>
      <c r="K35" s="350">
        <f>J35/G35*100</f>
        <v>0</v>
      </c>
      <c r="L35" s="346"/>
      <c r="N35" s="327"/>
    </row>
    <row r="36" spans="5:16" ht="18.75" customHeight="1" x14ac:dyDescent="0.2">
      <c r="E36" s="374" t="s">
        <v>191</v>
      </c>
      <c r="F36" s="337" t="s">
        <v>190</v>
      </c>
      <c r="G36" s="332">
        <v>11590549</v>
      </c>
      <c r="H36" s="332">
        <f>H38+H40</f>
        <v>0</v>
      </c>
      <c r="I36" s="332">
        <f t="shared" si="2"/>
        <v>0</v>
      </c>
      <c r="J36" s="332">
        <f t="shared" si="1"/>
        <v>0</v>
      </c>
      <c r="K36" s="333">
        <f>J36/G36*100</f>
        <v>0</v>
      </c>
      <c r="L36" s="346"/>
      <c r="N36" s="422"/>
      <c r="O36" s="421"/>
    </row>
    <row r="37" spans="5:16" ht="18.75" customHeight="1" x14ac:dyDescent="0.2">
      <c r="E37" s="374"/>
      <c r="F37" s="344" t="s">
        <v>192</v>
      </c>
      <c r="G37" s="332"/>
      <c r="H37" s="340">
        <v>0</v>
      </c>
      <c r="I37" s="340">
        <f t="shared" si="2"/>
        <v>0</v>
      </c>
      <c r="J37" s="332">
        <f t="shared" si="1"/>
        <v>0</v>
      </c>
      <c r="K37" s="333"/>
      <c r="L37" s="346"/>
      <c r="N37" s="421"/>
      <c r="O37" s="327"/>
    </row>
    <row r="38" spans="5:16" ht="18.75" customHeight="1" x14ac:dyDescent="0.2">
      <c r="E38" s="374"/>
      <c r="F38" s="341" t="str">
        <f xml:space="preserve"> "Penerimaan Piutang " &amp;F36</f>
        <v>Penerimaan Piutang Pajak Diskotik, Karaoke, Club Malam, dan Sejenisnya</v>
      </c>
      <c r="G38" s="332"/>
      <c r="H38" s="343">
        <v>0</v>
      </c>
      <c r="I38" s="343">
        <f t="shared" si="2"/>
        <v>0</v>
      </c>
      <c r="J38" s="332">
        <f t="shared" si="1"/>
        <v>0</v>
      </c>
      <c r="K38" s="342"/>
      <c r="L38" s="346"/>
      <c r="N38" s="327"/>
    </row>
    <row r="39" spans="5:16" ht="18.75" customHeight="1" x14ac:dyDescent="0.2">
      <c r="E39" s="374"/>
      <c r="F39" s="341" t="s">
        <v>225</v>
      </c>
      <c r="G39" s="332"/>
      <c r="H39" s="343">
        <v>0</v>
      </c>
      <c r="I39" s="343">
        <f t="shared" si="2"/>
        <v>0</v>
      </c>
      <c r="J39" s="332">
        <f t="shared" si="1"/>
        <v>0</v>
      </c>
      <c r="K39" s="342"/>
      <c r="L39" s="346"/>
      <c r="M39"/>
    </row>
    <row r="40" spans="5:16" ht="18.75" customHeight="1" x14ac:dyDescent="0.2">
      <c r="E40" s="374"/>
      <c r="F40" s="341" t="s">
        <v>275</v>
      </c>
      <c r="G40" s="332"/>
      <c r="H40" s="343">
        <v>0</v>
      </c>
      <c r="I40" s="343">
        <f t="shared" si="2"/>
        <v>0</v>
      </c>
      <c r="J40" s="332">
        <f t="shared" si="1"/>
        <v>0</v>
      </c>
      <c r="K40" s="342"/>
      <c r="L40" s="346"/>
      <c r="M40"/>
    </row>
    <row r="41" spans="5:16" ht="18.75" customHeight="1" x14ac:dyDescent="0.2">
      <c r="E41" s="373" t="s">
        <v>193</v>
      </c>
      <c r="F41" s="351" t="s">
        <v>161</v>
      </c>
      <c r="G41" s="349">
        <f>G42+G43</f>
        <v>846864648</v>
      </c>
      <c r="H41" s="349">
        <f>H42+H43</f>
        <v>3618000</v>
      </c>
      <c r="I41" s="349">
        <f t="shared" si="2"/>
        <v>3618000</v>
      </c>
      <c r="J41" s="349">
        <f t="shared" si="1"/>
        <v>3618000</v>
      </c>
      <c r="K41" s="350">
        <f>J41/G41*100</f>
        <v>0.42722293444937848</v>
      </c>
      <c r="L41" s="346"/>
    </row>
    <row r="42" spans="5:16" ht="18.75" customHeight="1" x14ac:dyDescent="0.2">
      <c r="E42" s="372" t="s">
        <v>195</v>
      </c>
      <c r="F42" s="335" t="s">
        <v>194</v>
      </c>
      <c r="G42" s="334">
        <v>426864648</v>
      </c>
      <c r="H42" s="334">
        <v>1050000</v>
      </c>
      <c r="I42" s="334">
        <f t="shared" si="2"/>
        <v>1050000</v>
      </c>
      <c r="J42" s="332">
        <f t="shared" si="1"/>
        <v>1050000</v>
      </c>
      <c r="K42" s="333">
        <f t="shared" ref="K42:K48" si="3">J42/G42*100</f>
        <v>0.24597961084844863</v>
      </c>
      <c r="L42" s="346"/>
    </row>
    <row r="43" spans="5:16" ht="18.75" customHeight="1" x14ac:dyDescent="0.2">
      <c r="E43" s="372" t="s">
        <v>196</v>
      </c>
      <c r="F43" s="335" t="s">
        <v>197</v>
      </c>
      <c r="G43" s="334">
        <v>420000000</v>
      </c>
      <c r="H43" s="334">
        <f>1488000+1080000</f>
        <v>2568000</v>
      </c>
      <c r="I43" s="334">
        <f t="shared" si="2"/>
        <v>2568000</v>
      </c>
      <c r="J43" s="332">
        <f t="shared" si="1"/>
        <v>2568000</v>
      </c>
      <c r="K43" s="333">
        <f t="shared" si="3"/>
        <v>0.61142857142857143</v>
      </c>
      <c r="L43" s="346"/>
      <c r="M43" s="404"/>
    </row>
    <row r="44" spans="5:16" ht="18.75" customHeight="1" x14ac:dyDescent="0.2">
      <c r="E44" s="373" t="s">
        <v>198</v>
      </c>
      <c r="F44" s="351" t="s">
        <v>162</v>
      </c>
      <c r="G44" s="426">
        <v>20400000000</v>
      </c>
      <c r="H44" s="331">
        <v>1546223884</v>
      </c>
      <c r="I44" s="331">
        <f t="shared" si="2"/>
        <v>1546223884</v>
      </c>
      <c r="J44" s="349">
        <f t="shared" si="1"/>
        <v>1546223884</v>
      </c>
      <c r="K44" s="350">
        <f t="shared" si="3"/>
        <v>7.5795288431372549</v>
      </c>
      <c r="L44" s="346"/>
      <c r="M44" s="404"/>
      <c r="P44" s="403"/>
    </row>
    <row r="45" spans="5:16" ht="18.75" customHeight="1" x14ac:dyDescent="0.2">
      <c r="E45" s="373" t="s">
        <v>199</v>
      </c>
      <c r="F45" s="351" t="s">
        <v>85</v>
      </c>
      <c r="G45" s="331">
        <v>300000000</v>
      </c>
      <c r="H45" s="331">
        <f>H46+H47</f>
        <v>2300000</v>
      </c>
      <c r="I45" s="331">
        <f t="shared" si="2"/>
        <v>2300000</v>
      </c>
      <c r="J45" s="349">
        <f t="shared" si="1"/>
        <v>2300000</v>
      </c>
      <c r="K45" s="350">
        <f t="shared" si="3"/>
        <v>0.76666666666666661</v>
      </c>
      <c r="L45" s="346"/>
      <c r="M45" s="405"/>
      <c r="N45" s="403"/>
    </row>
    <row r="46" spans="5:16" ht="18.75" customHeight="1" x14ac:dyDescent="0.2">
      <c r="E46" s="373"/>
      <c r="F46" s="344" t="s">
        <v>163</v>
      </c>
      <c r="G46" s="331"/>
      <c r="H46" s="334">
        <v>0</v>
      </c>
      <c r="I46" s="334">
        <f t="shared" si="2"/>
        <v>0</v>
      </c>
      <c r="J46" s="332">
        <f t="shared" si="1"/>
        <v>0</v>
      </c>
      <c r="K46" s="350"/>
      <c r="L46" s="346"/>
    </row>
    <row r="47" spans="5:16" ht="18.75" customHeight="1" x14ac:dyDescent="0.2">
      <c r="E47" s="373"/>
      <c r="F47" s="341" t="str">
        <f xml:space="preserve"> "Penerimaan Piutang " &amp;F45</f>
        <v>Penerimaan Piutang Pajak Parkir</v>
      </c>
      <c r="G47" s="331"/>
      <c r="H47" s="334">
        <v>2300000</v>
      </c>
      <c r="I47" s="334">
        <f t="shared" si="2"/>
        <v>2300000</v>
      </c>
      <c r="J47" s="332">
        <f t="shared" si="1"/>
        <v>2300000</v>
      </c>
      <c r="K47" s="350"/>
      <c r="L47" s="346"/>
    </row>
    <row r="48" spans="5:16" ht="18.75" customHeight="1" x14ac:dyDescent="0.2">
      <c r="E48" s="373" t="s">
        <v>202</v>
      </c>
      <c r="F48" s="351" t="s">
        <v>200</v>
      </c>
      <c r="G48" s="331">
        <v>80000000</v>
      </c>
      <c r="H48" s="331">
        <f>H49+H50</f>
        <v>750000</v>
      </c>
      <c r="I48" s="331">
        <f t="shared" si="2"/>
        <v>750000</v>
      </c>
      <c r="J48" s="331">
        <f t="shared" si="1"/>
        <v>750000</v>
      </c>
      <c r="K48" s="350">
        <f t="shared" si="3"/>
        <v>0.9375</v>
      </c>
      <c r="L48" s="346"/>
    </row>
    <row r="49" spans="5:14" ht="18.75" customHeight="1" x14ac:dyDescent="0.2">
      <c r="E49" s="372"/>
      <c r="F49" s="341" t="s">
        <v>201</v>
      </c>
      <c r="G49" s="334"/>
      <c r="H49" s="343">
        <v>750000</v>
      </c>
      <c r="I49" s="343">
        <f t="shared" si="2"/>
        <v>750000</v>
      </c>
      <c r="J49" s="332">
        <f t="shared" si="1"/>
        <v>750000</v>
      </c>
      <c r="K49" s="333"/>
      <c r="L49" s="346"/>
      <c r="M49" s="403"/>
    </row>
    <row r="50" spans="5:14" ht="18.75" customHeight="1" x14ac:dyDescent="0.2">
      <c r="E50" s="372"/>
      <c r="F50" s="341" t="str">
        <f xml:space="preserve"> "Penerimaan Piutang " &amp;F48</f>
        <v>Penerimaan Piutang Pajak Air Tanah</v>
      </c>
      <c r="G50" s="343"/>
      <c r="H50" s="343">
        <v>0</v>
      </c>
      <c r="I50" s="343">
        <f t="shared" si="2"/>
        <v>0</v>
      </c>
      <c r="J50" s="332">
        <f t="shared" si="1"/>
        <v>0</v>
      </c>
      <c r="K50" s="342"/>
      <c r="L50" s="346"/>
    </row>
    <row r="51" spans="5:14" ht="18.75" customHeight="1" x14ac:dyDescent="0.2">
      <c r="E51" s="373" t="s">
        <v>203</v>
      </c>
      <c r="F51" s="351" t="s">
        <v>87</v>
      </c>
      <c r="G51" s="331">
        <v>500000000</v>
      </c>
      <c r="H51" s="331">
        <v>0</v>
      </c>
      <c r="I51" s="331">
        <f t="shared" si="2"/>
        <v>0</v>
      </c>
      <c r="J51" s="349">
        <f t="shared" si="1"/>
        <v>0</v>
      </c>
      <c r="K51" s="350">
        <f>J51/G51*100</f>
        <v>0</v>
      </c>
      <c r="L51" s="346"/>
    </row>
    <row r="52" spans="5:14" ht="18.75" customHeight="1" x14ac:dyDescent="0.2">
      <c r="E52" s="373" t="s">
        <v>204</v>
      </c>
      <c r="F52" s="351" t="s">
        <v>226</v>
      </c>
      <c r="G52" s="331">
        <v>785886750</v>
      </c>
      <c r="H52" s="331">
        <f>H53+H54</f>
        <v>0</v>
      </c>
      <c r="I52" s="331">
        <f t="shared" si="2"/>
        <v>0</v>
      </c>
      <c r="J52" s="349">
        <f t="shared" si="1"/>
        <v>0</v>
      </c>
      <c r="K52" s="350">
        <v>0</v>
      </c>
      <c r="L52" s="346"/>
    </row>
    <row r="53" spans="5:14" ht="18.75" customHeight="1" x14ac:dyDescent="0.2">
      <c r="E53" s="373"/>
      <c r="F53" s="401" t="s">
        <v>228</v>
      </c>
      <c r="G53" s="331"/>
      <c r="H53" s="331"/>
      <c r="I53" s="331">
        <f>H53</f>
        <v>0</v>
      </c>
      <c r="J53" s="349">
        <f>I53</f>
        <v>0</v>
      </c>
      <c r="K53" s="350"/>
      <c r="L53" s="346"/>
    </row>
    <row r="54" spans="5:14" ht="18.75" customHeight="1" x14ac:dyDescent="0.2">
      <c r="E54" s="373"/>
      <c r="F54" s="401" t="s">
        <v>227</v>
      </c>
      <c r="G54" s="331"/>
      <c r="H54" s="334">
        <v>0</v>
      </c>
      <c r="I54" s="334">
        <f>H54</f>
        <v>0</v>
      </c>
      <c r="J54" s="332">
        <f>I54</f>
        <v>0</v>
      </c>
      <c r="K54" s="350"/>
      <c r="L54" s="346"/>
    </row>
    <row r="55" spans="5:14" ht="27" customHeight="1" x14ac:dyDescent="0.2">
      <c r="E55" s="373" t="s">
        <v>206</v>
      </c>
      <c r="F55" s="360" t="s">
        <v>205</v>
      </c>
      <c r="G55" s="361">
        <f>G56+G57</f>
        <v>33451567633</v>
      </c>
      <c r="H55" s="361">
        <f>H56+H57</f>
        <v>164298469</v>
      </c>
      <c r="I55" s="361">
        <f t="shared" si="2"/>
        <v>164298469</v>
      </c>
      <c r="J55" s="361">
        <f t="shared" si="1"/>
        <v>164298469</v>
      </c>
      <c r="K55" s="362">
        <f>J55/G55*100</f>
        <v>0.49115327210530912</v>
      </c>
      <c r="L55" s="346"/>
      <c r="M55" s="327"/>
      <c r="N55" s="403"/>
    </row>
    <row r="56" spans="5:14" ht="27" customHeight="1" x14ac:dyDescent="0.2">
      <c r="E56" s="372"/>
      <c r="F56" s="339" t="s">
        <v>207</v>
      </c>
      <c r="G56" s="343">
        <v>15673511656</v>
      </c>
      <c r="H56" s="358">
        <v>0</v>
      </c>
      <c r="I56" s="358"/>
      <c r="J56" s="359">
        <f t="shared" si="1"/>
        <v>0</v>
      </c>
      <c r="K56" s="402">
        <f t="shared" ref="K56" si="4">J56/G56*100</f>
        <v>0</v>
      </c>
      <c r="L56" s="346"/>
    </row>
    <row r="57" spans="5:14" ht="27" customHeight="1" x14ac:dyDescent="0.2">
      <c r="E57" s="372"/>
      <c r="F57" s="339" t="s">
        <v>208</v>
      </c>
      <c r="G57" s="343">
        <v>17778055977</v>
      </c>
      <c r="H57" s="363">
        <v>164298469</v>
      </c>
      <c r="I57" s="363">
        <f>H57</f>
        <v>164298469</v>
      </c>
      <c r="J57" s="359">
        <f t="shared" si="1"/>
        <v>164298469</v>
      </c>
      <c r="K57" s="342"/>
      <c r="L57" s="347"/>
    </row>
    <row r="58" spans="5:14" ht="26.25" customHeight="1" x14ac:dyDescent="0.2">
      <c r="E58" s="373" t="s">
        <v>209</v>
      </c>
      <c r="F58" s="352" t="s">
        <v>115</v>
      </c>
      <c r="G58" s="331">
        <v>11843815804</v>
      </c>
      <c r="H58" s="331">
        <v>254708400</v>
      </c>
      <c r="I58" s="331">
        <f>H58</f>
        <v>254708400</v>
      </c>
      <c r="J58" s="370">
        <f t="shared" si="1"/>
        <v>254708400</v>
      </c>
      <c r="K58" s="357">
        <f>J58/G58*100</f>
        <v>2.1505602942083715</v>
      </c>
      <c r="L58" s="346"/>
      <c r="M58" s="419"/>
    </row>
    <row r="59" spans="5:14" ht="10.5" customHeight="1" x14ac:dyDescent="0.2">
      <c r="E59" s="372"/>
      <c r="F59" s="336"/>
      <c r="G59" s="334"/>
      <c r="H59" s="334"/>
      <c r="I59" s="334"/>
      <c r="J59" s="334"/>
      <c r="K59" s="333"/>
      <c r="L59" s="346"/>
    </row>
    <row r="60" spans="5:14" ht="18.75" customHeight="1" x14ac:dyDescent="0.2">
      <c r="E60" s="390" t="str">
        <f>E10</f>
        <v>4.1.02</v>
      </c>
      <c r="F60" s="391" t="str">
        <f>F10</f>
        <v>HASIL RETRIBUSI DAERAH</v>
      </c>
      <c r="G60" s="375">
        <f>G61</f>
        <v>538484000</v>
      </c>
      <c r="H60" s="375">
        <v>0</v>
      </c>
      <c r="I60" s="375">
        <f t="shared" ref="I60:I65" si="5">H60</f>
        <v>0</v>
      </c>
      <c r="J60" s="375">
        <f t="shared" ref="J60:J65" si="6">H60</f>
        <v>0</v>
      </c>
      <c r="K60" s="388">
        <f>J60/G60*100</f>
        <v>0</v>
      </c>
      <c r="L60" s="389"/>
    </row>
    <row r="61" spans="5:14" s="313" customFormat="1" ht="18.75" customHeight="1" x14ac:dyDescent="0.2">
      <c r="E61" s="372" t="s">
        <v>210</v>
      </c>
      <c r="F61" s="371" t="s">
        <v>93</v>
      </c>
      <c r="G61" s="334">
        <f>G62+G63</f>
        <v>538484000</v>
      </c>
      <c r="H61" s="343">
        <v>0</v>
      </c>
      <c r="I61" s="343">
        <f t="shared" si="5"/>
        <v>0</v>
      </c>
      <c r="J61" s="343">
        <f t="shared" si="6"/>
        <v>0</v>
      </c>
      <c r="K61" s="342">
        <f>J61/G61*100</f>
        <v>0</v>
      </c>
      <c r="L61" s="348"/>
    </row>
    <row r="62" spans="5:14" ht="18.75" customHeight="1" x14ac:dyDescent="0.2">
      <c r="E62" s="372" t="s">
        <v>211</v>
      </c>
      <c r="F62" s="336" t="s">
        <v>212</v>
      </c>
      <c r="G62" s="343">
        <v>538484000</v>
      </c>
      <c r="H62" s="334">
        <v>0</v>
      </c>
      <c r="I62" s="334">
        <f t="shared" si="5"/>
        <v>0</v>
      </c>
      <c r="J62" s="332">
        <f t="shared" si="6"/>
        <v>0</v>
      </c>
      <c r="K62" s="333">
        <f>J62/G62*100</f>
        <v>0</v>
      </c>
      <c r="L62" s="346"/>
    </row>
    <row r="63" spans="5:14" ht="21" customHeight="1" x14ac:dyDescent="0.2">
      <c r="E63" s="372"/>
      <c r="F63" s="339" t="s">
        <v>213</v>
      </c>
      <c r="G63" s="334"/>
      <c r="H63" s="343">
        <v>0</v>
      </c>
      <c r="I63" s="343">
        <f t="shared" si="5"/>
        <v>0</v>
      </c>
      <c r="J63" s="332">
        <f t="shared" si="6"/>
        <v>0</v>
      </c>
      <c r="K63" s="333"/>
      <c r="L63" s="346"/>
    </row>
    <row r="64" spans="5:14" ht="21" customHeight="1" x14ac:dyDescent="0.2">
      <c r="E64" s="390" t="s">
        <v>214</v>
      </c>
      <c r="F64" s="391" t="str">
        <f>F11</f>
        <v>LAIN-LAIN PAD YANG SAH</v>
      </c>
      <c r="G64" s="375">
        <f>G65</f>
        <v>300000000</v>
      </c>
      <c r="H64" s="375">
        <f>H65</f>
        <v>50931687</v>
      </c>
      <c r="I64" s="375">
        <f>H64</f>
        <v>50931687</v>
      </c>
      <c r="J64" s="375">
        <f>H64</f>
        <v>50931687</v>
      </c>
      <c r="K64" s="388">
        <f>J64/G64*100</f>
        <v>16.977228999999998</v>
      </c>
      <c r="L64" s="389"/>
    </row>
    <row r="65" spans="5:14" ht="24" customHeight="1" x14ac:dyDescent="0.2">
      <c r="E65" s="372" t="s">
        <v>216</v>
      </c>
      <c r="F65" s="371" t="s">
        <v>217</v>
      </c>
      <c r="G65" s="334">
        <v>300000000</v>
      </c>
      <c r="H65" s="334">
        <f>H66+H67</f>
        <v>50931687</v>
      </c>
      <c r="I65" s="334">
        <f t="shared" si="5"/>
        <v>50931687</v>
      </c>
      <c r="J65" s="332">
        <f t="shared" si="6"/>
        <v>50931687</v>
      </c>
      <c r="K65" s="333">
        <f>J65/G65*100</f>
        <v>16.977228999999998</v>
      </c>
      <c r="L65" s="346"/>
      <c r="M65" s="405"/>
    </row>
    <row r="66" spans="5:14" ht="24" customHeight="1" x14ac:dyDescent="0.25">
      <c r="E66" s="372" t="s">
        <v>215</v>
      </c>
      <c r="F66" s="339" t="s">
        <v>218</v>
      </c>
      <c r="G66" s="334"/>
      <c r="H66" s="334">
        <v>37767649</v>
      </c>
      <c r="I66" s="334">
        <f>H66</f>
        <v>37767649</v>
      </c>
      <c r="J66" s="332">
        <f>I66</f>
        <v>37767649</v>
      </c>
      <c r="K66" s="333"/>
      <c r="L66" s="346"/>
      <c r="M66" s="423">
        <v>2700000</v>
      </c>
      <c r="N66" s="424" t="s">
        <v>279</v>
      </c>
    </row>
    <row r="67" spans="5:14" ht="24" customHeight="1" x14ac:dyDescent="0.25">
      <c r="E67" s="372"/>
      <c r="F67" s="339" t="s">
        <v>229</v>
      </c>
      <c r="G67" s="334"/>
      <c r="H67" s="334">
        <f>M69</f>
        <v>13164038</v>
      </c>
      <c r="I67" s="334">
        <f>H67</f>
        <v>13164038</v>
      </c>
      <c r="J67" s="332">
        <f>I67</f>
        <v>13164038</v>
      </c>
      <c r="K67" s="333"/>
      <c r="L67" s="346"/>
      <c r="M67" s="423">
        <v>10464038</v>
      </c>
      <c r="N67" s="424" t="s">
        <v>280</v>
      </c>
    </row>
    <row r="68" spans="5:14" ht="10.5" customHeight="1" thickBot="1" x14ac:dyDescent="0.3">
      <c r="E68" s="345"/>
      <c r="F68" s="335"/>
      <c r="G68" s="334"/>
      <c r="H68" s="334"/>
      <c r="I68" s="334"/>
      <c r="J68" s="334"/>
      <c r="K68" s="333"/>
      <c r="L68" s="346"/>
      <c r="M68" s="424"/>
      <c r="N68" s="424"/>
    </row>
    <row r="69" spans="5:14" ht="10.5" customHeight="1" x14ac:dyDescent="0.25">
      <c r="E69" s="353"/>
      <c r="F69" s="354"/>
      <c r="G69" s="355"/>
      <c r="H69" s="355"/>
      <c r="I69" s="355"/>
      <c r="J69" s="355"/>
      <c r="K69" s="356"/>
      <c r="L69" s="356"/>
      <c r="M69" s="423">
        <f>M66+M67</f>
        <v>13164038</v>
      </c>
      <c r="N69" s="424"/>
    </row>
    <row r="70" spans="5:14" ht="10.5" customHeight="1" x14ac:dyDescent="0.2">
      <c r="E70" s="364"/>
      <c r="F70" s="365"/>
      <c r="G70" s="366"/>
      <c r="H70" s="366"/>
      <c r="I70" s="366"/>
      <c r="J70" s="366"/>
      <c r="K70" s="367"/>
      <c r="L70" s="367"/>
    </row>
    <row r="71" spans="5:14" ht="19.5" customHeight="1" x14ac:dyDescent="0.2">
      <c r="J71" s="883" t="s">
        <v>278</v>
      </c>
      <c r="K71" s="868"/>
      <c r="L71" s="868"/>
    </row>
    <row r="72" spans="5:14" ht="12.75" customHeight="1" x14ac:dyDescent="0.2">
      <c r="E72" s="867" t="s">
        <v>120</v>
      </c>
      <c r="F72" s="867"/>
      <c r="G72" s="868" t="s">
        <v>165</v>
      </c>
      <c r="H72" s="868"/>
      <c r="I72" s="868"/>
      <c r="J72" s="884" t="s">
        <v>119</v>
      </c>
      <c r="K72" s="884"/>
      <c r="L72" s="884"/>
      <c r="M72" s="860"/>
      <c r="N72" s="860"/>
    </row>
    <row r="74" spans="5:14" ht="28.5" customHeight="1" x14ac:dyDescent="0.2"/>
    <row r="75" spans="5:14" x14ac:dyDescent="0.2">
      <c r="E75" s="838" t="str">
        <f>[1]DESEMBER!$E$73:$F$73</f>
        <v>ERNIATI,S.E,M.Si</v>
      </c>
      <c r="F75" s="838"/>
      <c r="G75" s="838" t="s">
        <v>166</v>
      </c>
      <c r="H75" s="838"/>
      <c r="I75" s="838"/>
      <c r="J75" s="838" t="s">
        <v>154</v>
      </c>
      <c r="K75" s="838"/>
      <c r="L75" s="838"/>
      <c r="M75" s="318"/>
      <c r="N75" s="316"/>
    </row>
    <row r="76" spans="5:14" x14ac:dyDescent="0.2">
      <c r="E76" s="833" t="s">
        <v>121</v>
      </c>
      <c r="F76" s="833"/>
      <c r="G76" s="832" t="s">
        <v>167</v>
      </c>
      <c r="H76" s="833"/>
      <c r="I76" s="833"/>
      <c r="J76" s="832" t="s">
        <v>155</v>
      </c>
      <c r="K76" s="833"/>
      <c r="L76" s="833"/>
      <c r="M76" s="863"/>
      <c r="N76" s="863"/>
    </row>
    <row r="77" spans="5:14" x14ac:dyDescent="0.2">
      <c r="F77" s="316"/>
      <c r="G77" s="314"/>
      <c r="H77" s="314"/>
      <c r="I77" s="314"/>
      <c r="J77" s="833"/>
      <c r="K77" s="833"/>
      <c r="L77" s="833"/>
      <c r="M77" s="863"/>
      <c r="N77" s="863"/>
    </row>
    <row r="78" spans="5:14" x14ac:dyDescent="0.2">
      <c r="F78" s="316"/>
      <c r="G78" s="314"/>
      <c r="H78" s="314"/>
      <c r="I78" s="314"/>
      <c r="J78" s="429"/>
      <c r="K78" s="429"/>
      <c r="L78" s="429"/>
      <c r="M78" s="432"/>
      <c r="N78" s="432"/>
    </row>
    <row r="79" spans="5:14" x14ac:dyDescent="0.2">
      <c r="F79" s="429"/>
      <c r="G79" s="833"/>
      <c r="H79" s="833"/>
      <c r="I79" s="833"/>
      <c r="J79" s="833"/>
      <c r="K79" s="833"/>
      <c r="L79" s="314"/>
      <c r="M79" s="833"/>
      <c r="N79" s="833"/>
    </row>
    <row r="80" spans="5:14" x14ac:dyDescent="0.2">
      <c r="F80" s="368" t="s">
        <v>122</v>
      </c>
      <c r="G80" s="369" t="s">
        <v>123</v>
      </c>
      <c r="H80" s="429"/>
      <c r="I80" s="429"/>
      <c r="J80" s="429"/>
      <c r="K80" s="429"/>
      <c r="L80" s="314"/>
      <c r="M80" s="429"/>
      <c r="N80" s="429"/>
    </row>
    <row r="81" spans="5:14" x14ac:dyDescent="0.2">
      <c r="G81" s="429"/>
      <c r="H81" s="429"/>
      <c r="I81" s="429"/>
      <c r="J81" s="429"/>
      <c r="K81" s="429"/>
      <c r="L81" s="314"/>
      <c r="M81" s="429"/>
      <c r="N81" s="429"/>
    </row>
    <row r="82" spans="5:14" x14ac:dyDescent="0.2">
      <c r="F82" s="338" t="s">
        <v>152</v>
      </c>
      <c r="G82" s="432" t="s">
        <v>124</v>
      </c>
      <c r="H82" s="429"/>
      <c r="I82" s="429"/>
      <c r="J82" s="429"/>
      <c r="K82" s="429"/>
      <c r="L82" s="314"/>
      <c r="M82" s="429"/>
      <c r="N82" s="429"/>
    </row>
    <row r="83" spans="5:14" x14ac:dyDescent="0.2">
      <c r="F83" s="338"/>
      <c r="G83" s="316"/>
      <c r="H83" s="429"/>
      <c r="I83" s="429"/>
      <c r="J83" s="429"/>
      <c r="K83" s="429"/>
      <c r="L83" s="314"/>
      <c r="M83" s="429"/>
      <c r="N83" s="429"/>
    </row>
    <row r="84" spans="5:14" x14ac:dyDescent="0.2">
      <c r="F84" s="338" t="s">
        <v>153</v>
      </c>
      <c r="G84" s="432" t="s">
        <v>124</v>
      </c>
      <c r="H84" s="429"/>
      <c r="I84" s="429"/>
      <c r="J84" s="429"/>
      <c r="K84" s="429"/>
      <c r="L84" s="314"/>
      <c r="M84" s="429"/>
      <c r="N84" s="429"/>
    </row>
    <row r="85" spans="5:14" x14ac:dyDescent="0.2">
      <c r="F85" s="314"/>
      <c r="G85" s="432"/>
      <c r="H85" s="429"/>
      <c r="I85" s="429"/>
      <c r="J85" s="429"/>
      <c r="K85" s="429"/>
      <c r="L85" s="314"/>
      <c r="M85" s="429"/>
      <c r="N85" s="429"/>
    </row>
    <row r="86" spans="5:14" x14ac:dyDescent="0.2">
      <c r="H86" s="429"/>
      <c r="I86" s="429"/>
      <c r="J86" s="429"/>
      <c r="K86" s="429"/>
      <c r="L86" s="314"/>
      <c r="M86" s="429"/>
      <c r="N86" s="429"/>
    </row>
    <row r="87" spans="5:14" x14ac:dyDescent="0.2">
      <c r="F87" s="314"/>
      <c r="G87" s="432"/>
    </row>
    <row r="88" spans="5:14" x14ac:dyDescent="0.2">
      <c r="I88" s="328" t="s">
        <v>145</v>
      </c>
    </row>
    <row r="91" spans="5:14" x14ac:dyDescent="0.2">
      <c r="E91" s="864"/>
      <c r="F91" s="864"/>
      <c r="G91" s="864"/>
      <c r="H91" s="864"/>
      <c r="I91" s="864"/>
      <c r="J91" s="864"/>
      <c r="K91" s="864"/>
      <c r="L91" s="864"/>
    </row>
    <row r="92" spans="5:14" x14ac:dyDescent="0.2">
      <c r="E92" s="864"/>
      <c r="F92" s="864"/>
      <c r="G92" s="864"/>
      <c r="H92" s="864"/>
      <c r="I92" s="864"/>
      <c r="J92" s="864"/>
      <c r="K92" s="864"/>
      <c r="L92" s="864"/>
    </row>
    <row r="93" spans="5:14" x14ac:dyDescent="0.2">
      <c r="E93" s="861"/>
      <c r="F93" s="861"/>
      <c r="G93" s="861"/>
      <c r="H93" s="861"/>
      <c r="I93" s="861"/>
      <c r="J93" s="861"/>
      <c r="K93" s="861"/>
      <c r="L93" s="861"/>
    </row>
    <row r="94" spans="5:14" x14ac:dyDescent="0.2">
      <c r="E94" s="425"/>
      <c r="F94" s="425"/>
      <c r="G94" s="425"/>
      <c r="H94" s="425"/>
      <c r="I94" s="425"/>
      <c r="J94" s="425"/>
      <c r="K94" s="425"/>
      <c r="L94" s="425"/>
      <c r="M94" s="425"/>
    </row>
    <row r="95" spans="5:14" x14ac:dyDescent="0.2">
      <c r="E95" s="433"/>
      <c r="F95" s="434"/>
      <c r="G95" s="435"/>
      <c r="H95" s="434"/>
      <c r="I95" s="434"/>
      <c r="J95" s="434"/>
      <c r="K95" s="434"/>
      <c r="L95" s="435"/>
      <c r="M95" s="425"/>
    </row>
    <row r="96" spans="5:14" ht="17.25" customHeight="1" x14ac:dyDescent="0.2">
      <c r="E96" s="436"/>
      <c r="F96" s="437"/>
      <c r="G96" s="438"/>
      <c r="H96" s="438"/>
      <c r="I96" s="438"/>
      <c r="J96" s="438"/>
      <c r="K96" s="439"/>
      <c r="L96" s="439"/>
      <c r="M96" s="425"/>
    </row>
    <row r="97" spans="5:13" ht="17.25" customHeight="1" x14ac:dyDescent="0.2">
      <c r="E97" s="440"/>
      <c r="F97" s="441"/>
      <c r="G97" s="442"/>
      <c r="H97" s="442"/>
      <c r="I97" s="442"/>
      <c r="J97" s="442"/>
      <c r="K97" s="443"/>
      <c r="L97" s="443"/>
      <c r="M97" s="425"/>
    </row>
    <row r="98" spans="5:13" ht="22.5" customHeight="1" x14ac:dyDescent="0.2">
      <c r="E98" s="440"/>
      <c r="F98" s="441"/>
      <c r="G98" s="442"/>
      <c r="H98" s="442"/>
      <c r="I98" s="442"/>
      <c r="J98" s="442"/>
      <c r="K98" s="443"/>
      <c r="L98" s="443"/>
      <c r="M98" s="425"/>
    </row>
    <row r="99" spans="5:13" ht="22.5" customHeight="1" x14ac:dyDescent="0.2">
      <c r="E99" s="440"/>
      <c r="F99" s="441"/>
      <c r="G99" s="442"/>
      <c r="H99" s="442"/>
      <c r="I99" s="442"/>
      <c r="J99" s="442"/>
      <c r="K99" s="443"/>
      <c r="L99" s="443"/>
      <c r="M99" s="425"/>
    </row>
    <row r="100" spans="5:13" ht="14.25" customHeight="1" x14ac:dyDescent="0.2">
      <c r="E100" s="444"/>
      <c r="F100" s="445"/>
      <c r="G100" s="446"/>
      <c r="H100" s="446"/>
      <c r="I100" s="446"/>
      <c r="J100" s="446"/>
      <c r="K100" s="447"/>
      <c r="L100" s="447"/>
      <c r="M100" s="425"/>
    </row>
    <row r="101" spans="5:13" ht="16.5" customHeight="1" x14ac:dyDescent="0.2">
      <c r="E101" s="444"/>
      <c r="F101" s="445"/>
      <c r="G101" s="446"/>
      <c r="H101" s="446"/>
      <c r="I101" s="446"/>
      <c r="J101" s="446"/>
      <c r="K101" s="447"/>
      <c r="L101" s="447"/>
      <c r="M101" s="425"/>
    </row>
    <row r="102" spans="5:13" ht="16.5" customHeight="1" x14ac:dyDescent="0.2">
      <c r="E102" s="444"/>
      <c r="F102" s="448"/>
      <c r="G102" s="449"/>
      <c r="H102" s="449"/>
      <c r="I102" s="449"/>
      <c r="J102" s="449"/>
      <c r="K102" s="450"/>
      <c r="L102" s="450"/>
      <c r="M102" s="425"/>
    </row>
    <row r="103" spans="5:13" ht="23.25" customHeight="1" x14ac:dyDescent="0.2">
      <c r="E103" s="444"/>
      <c r="F103" s="451"/>
      <c r="G103" s="449"/>
      <c r="H103" s="449"/>
      <c r="I103" s="449"/>
      <c r="J103" s="449"/>
      <c r="K103" s="450"/>
      <c r="L103" s="450"/>
      <c r="M103" s="425"/>
    </row>
    <row r="104" spans="5:13" ht="19.5" customHeight="1" x14ac:dyDescent="0.2">
      <c r="E104" s="444"/>
      <c r="F104" s="448"/>
      <c r="G104" s="449"/>
      <c r="H104" s="449"/>
      <c r="I104" s="449"/>
      <c r="J104" s="449"/>
      <c r="K104" s="450"/>
      <c r="L104" s="450"/>
      <c r="M104" s="425"/>
    </row>
    <row r="105" spans="5:13" ht="18.75" customHeight="1" x14ac:dyDescent="0.2">
      <c r="E105" s="444"/>
      <c r="F105" s="448"/>
      <c r="G105" s="449"/>
      <c r="H105" s="449"/>
      <c r="I105" s="449"/>
      <c r="J105" s="449"/>
      <c r="K105" s="450"/>
      <c r="L105" s="450"/>
      <c r="M105" s="425"/>
    </row>
    <row r="106" spans="5:13" ht="19.5" customHeight="1" x14ac:dyDescent="0.2">
      <c r="E106" s="444"/>
      <c r="F106" s="448"/>
      <c r="G106" s="449"/>
      <c r="H106" s="449"/>
      <c r="I106" s="449"/>
      <c r="J106" s="449"/>
      <c r="K106" s="450"/>
      <c r="L106" s="450"/>
      <c r="M106" s="425"/>
    </row>
    <row r="107" spans="5:13" ht="19.5" customHeight="1" x14ac:dyDescent="0.2">
      <c r="E107" s="444"/>
      <c r="F107" s="448"/>
      <c r="G107" s="449"/>
      <c r="H107" s="449"/>
      <c r="I107" s="449"/>
      <c r="J107" s="449"/>
      <c r="K107" s="450"/>
      <c r="L107" s="450"/>
      <c r="M107" s="425"/>
    </row>
    <row r="108" spans="5:13" ht="19.5" customHeight="1" x14ac:dyDescent="0.2">
      <c r="E108" s="444"/>
      <c r="F108" s="452"/>
      <c r="G108" s="449"/>
      <c r="H108" s="449"/>
      <c r="I108" s="449"/>
      <c r="J108" s="449"/>
      <c r="K108" s="450"/>
      <c r="L108" s="450"/>
      <c r="M108" s="425"/>
    </row>
    <row r="109" spans="5:13" ht="19.5" customHeight="1" x14ac:dyDescent="0.2">
      <c r="E109" s="444"/>
      <c r="F109" s="448"/>
      <c r="G109" s="449"/>
      <c r="H109" s="449"/>
      <c r="I109" s="449"/>
      <c r="J109" s="449"/>
      <c r="K109" s="450"/>
      <c r="L109" s="450"/>
      <c r="M109" s="425"/>
    </row>
    <row r="110" spans="5:13" ht="19.5" customHeight="1" x14ac:dyDescent="0.2">
      <c r="E110" s="444"/>
      <c r="F110" s="452"/>
      <c r="G110" s="449"/>
      <c r="H110" s="449"/>
      <c r="I110" s="449"/>
      <c r="J110" s="449"/>
      <c r="K110" s="450"/>
      <c r="L110" s="450"/>
      <c r="M110" s="425"/>
    </row>
    <row r="111" spans="5:13" ht="19.5" customHeight="1" x14ac:dyDescent="0.2">
      <c r="E111" s="444"/>
      <c r="F111" s="448"/>
      <c r="G111" s="449"/>
      <c r="H111" s="449"/>
      <c r="I111" s="449"/>
      <c r="J111" s="449"/>
      <c r="K111" s="450"/>
      <c r="L111" s="450"/>
      <c r="M111" s="425"/>
    </row>
    <row r="112" spans="5:13" ht="19.5" customHeight="1" x14ac:dyDescent="0.2">
      <c r="E112" s="444"/>
      <c r="F112" s="448"/>
      <c r="G112" s="449"/>
      <c r="H112" s="449"/>
      <c r="I112" s="449"/>
      <c r="J112" s="449"/>
      <c r="K112" s="450"/>
      <c r="L112" s="450"/>
      <c r="M112" s="425"/>
    </row>
    <row r="113" spans="5:13" ht="19.5" customHeight="1" x14ac:dyDescent="0.2">
      <c r="E113" s="444"/>
      <c r="F113" s="453"/>
      <c r="G113" s="449"/>
      <c r="H113" s="449"/>
      <c r="I113" s="449"/>
      <c r="J113" s="449"/>
      <c r="K113" s="450"/>
      <c r="L113" s="450"/>
      <c r="M113" s="425"/>
    </row>
    <row r="114" spans="5:13" ht="16.5" customHeight="1" x14ac:dyDescent="0.2">
      <c r="E114" s="444"/>
      <c r="F114" s="453"/>
      <c r="G114" s="449"/>
      <c r="H114" s="449"/>
      <c r="I114" s="449"/>
      <c r="J114" s="449"/>
      <c r="K114" s="450"/>
      <c r="L114" s="450"/>
      <c r="M114" s="425"/>
    </row>
    <row r="115" spans="5:13" ht="15" customHeight="1" x14ac:dyDescent="0.2">
      <c r="E115" s="444"/>
      <c r="F115" s="448"/>
      <c r="G115" s="449"/>
      <c r="H115" s="449"/>
      <c r="I115" s="449"/>
      <c r="J115" s="449"/>
      <c r="K115" s="450"/>
      <c r="L115" s="450"/>
      <c r="M115" s="425"/>
    </row>
    <row r="116" spans="5:13" ht="19.5" customHeight="1" x14ac:dyDescent="0.2">
      <c r="E116" s="444"/>
      <c r="F116" s="448"/>
      <c r="G116" s="449"/>
      <c r="H116" s="449"/>
      <c r="I116" s="449"/>
      <c r="J116" s="449"/>
      <c r="K116" s="450"/>
      <c r="L116" s="450"/>
      <c r="M116" s="425"/>
    </row>
    <row r="117" spans="5:13" ht="19.5" customHeight="1" x14ac:dyDescent="0.2">
      <c r="E117" s="444"/>
      <c r="F117" s="448"/>
      <c r="G117" s="449"/>
      <c r="H117" s="449"/>
      <c r="I117" s="449"/>
      <c r="J117" s="449"/>
      <c r="K117" s="450"/>
      <c r="L117" s="450"/>
      <c r="M117" s="425"/>
    </row>
    <row r="118" spans="5:13" ht="19.5" customHeight="1" x14ac:dyDescent="0.2">
      <c r="E118" s="444"/>
      <c r="F118" s="448"/>
      <c r="G118" s="449"/>
      <c r="H118" s="449"/>
      <c r="I118" s="449"/>
      <c r="J118" s="449"/>
      <c r="K118" s="450"/>
      <c r="L118" s="450"/>
      <c r="M118" s="425"/>
    </row>
    <row r="119" spans="5:13" ht="19.5" customHeight="1" x14ac:dyDescent="0.2">
      <c r="E119" s="444"/>
      <c r="F119" s="448"/>
      <c r="G119" s="449"/>
      <c r="H119" s="449"/>
      <c r="I119" s="449"/>
      <c r="J119" s="449"/>
      <c r="K119" s="450"/>
      <c r="L119" s="450"/>
      <c r="M119" s="425"/>
    </row>
    <row r="120" spans="5:13" ht="26.25" customHeight="1" x14ac:dyDescent="0.2">
      <c r="E120" s="444"/>
      <c r="F120" s="451"/>
      <c r="G120" s="449"/>
      <c r="H120" s="449"/>
      <c r="I120" s="449"/>
      <c r="J120" s="449"/>
      <c r="K120" s="450"/>
      <c r="L120" s="450"/>
      <c r="M120" s="425"/>
    </row>
    <row r="121" spans="5:13" ht="26.25" customHeight="1" x14ac:dyDescent="0.2">
      <c r="E121" s="444"/>
      <c r="F121" s="451"/>
      <c r="G121" s="449"/>
      <c r="H121" s="449"/>
      <c r="I121" s="449"/>
      <c r="J121" s="449"/>
      <c r="K121" s="450"/>
      <c r="L121" s="450"/>
      <c r="M121" s="425"/>
    </row>
    <row r="122" spans="5:13" ht="27" customHeight="1" x14ac:dyDescent="0.2">
      <c r="E122" s="444"/>
      <c r="F122" s="445"/>
      <c r="G122" s="446"/>
      <c r="H122" s="446"/>
      <c r="I122" s="446"/>
      <c r="J122" s="446"/>
      <c r="K122" s="447"/>
      <c r="L122" s="447"/>
      <c r="M122" s="425"/>
    </row>
    <row r="123" spans="5:13" ht="19.5" customHeight="1" x14ac:dyDescent="0.2">
      <c r="E123" s="454"/>
      <c r="F123" s="455"/>
      <c r="G123" s="456"/>
      <c r="H123" s="456"/>
      <c r="I123" s="456"/>
      <c r="J123" s="456"/>
      <c r="K123" s="457"/>
      <c r="L123" s="457"/>
      <c r="M123" s="425"/>
    </row>
    <row r="124" spans="5:13" ht="19.5" customHeight="1" x14ac:dyDescent="0.2">
      <c r="E124" s="444"/>
      <c r="F124" s="453"/>
      <c r="G124" s="449"/>
      <c r="H124" s="449"/>
      <c r="I124" s="449"/>
      <c r="J124" s="449"/>
      <c r="K124" s="450"/>
      <c r="L124" s="450"/>
      <c r="M124" s="425"/>
    </row>
    <row r="125" spans="5:13" ht="19.5" customHeight="1" x14ac:dyDescent="0.2">
      <c r="E125" s="444"/>
      <c r="F125" s="453"/>
      <c r="G125" s="449"/>
      <c r="H125" s="449"/>
      <c r="I125" s="449"/>
      <c r="J125" s="449"/>
      <c r="K125" s="450"/>
      <c r="L125" s="450"/>
      <c r="M125" s="425"/>
    </row>
    <row r="126" spans="5:13" ht="19.5" customHeight="1" x14ac:dyDescent="0.2">
      <c r="E126" s="444"/>
      <c r="F126" s="453"/>
      <c r="G126" s="449"/>
      <c r="H126" s="449"/>
      <c r="I126" s="449"/>
      <c r="J126" s="449"/>
      <c r="K126" s="450"/>
      <c r="L126" s="450"/>
      <c r="M126" s="425"/>
    </row>
    <row r="127" spans="5:13" ht="19.5" customHeight="1" x14ac:dyDescent="0.2">
      <c r="E127" s="444"/>
      <c r="F127" s="453"/>
      <c r="G127" s="449"/>
      <c r="H127" s="449"/>
      <c r="I127" s="449"/>
      <c r="J127" s="449"/>
      <c r="K127" s="450"/>
      <c r="L127" s="450"/>
      <c r="M127" s="425"/>
    </row>
    <row r="128" spans="5:13" ht="19.5" customHeight="1" x14ac:dyDescent="0.2">
      <c r="E128" s="444"/>
      <c r="F128" s="453"/>
      <c r="G128" s="449"/>
      <c r="H128" s="449"/>
      <c r="I128" s="449"/>
      <c r="J128" s="449"/>
      <c r="K128" s="450"/>
      <c r="L128" s="450"/>
      <c r="M128" s="425"/>
    </row>
    <row r="129" spans="5:13" ht="19.5" customHeight="1" x14ac:dyDescent="0.2">
      <c r="E129" s="444"/>
      <c r="F129" s="453"/>
      <c r="G129" s="449"/>
      <c r="H129" s="449"/>
      <c r="I129" s="449"/>
      <c r="J129" s="449"/>
      <c r="K129" s="450"/>
      <c r="L129" s="450"/>
      <c r="M129" s="425"/>
    </row>
    <row r="130" spans="5:13" ht="19.5" customHeight="1" x14ac:dyDescent="0.2">
      <c r="E130" s="454"/>
      <c r="F130" s="455"/>
      <c r="G130" s="456"/>
      <c r="H130" s="456"/>
      <c r="I130" s="456"/>
      <c r="J130" s="456"/>
      <c r="K130" s="457"/>
      <c r="L130" s="457"/>
      <c r="M130" s="425"/>
    </row>
    <row r="131" spans="5:13" ht="19.5" customHeight="1" x14ac:dyDescent="0.2">
      <c r="E131" s="444"/>
      <c r="F131" s="453"/>
      <c r="G131" s="449"/>
      <c r="H131" s="458"/>
      <c r="I131" s="458"/>
      <c r="J131" s="458"/>
      <c r="K131" s="450"/>
      <c r="L131" s="450"/>
      <c r="M131" s="425"/>
    </row>
    <row r="132" spans="5:13" ht="19.5" customHeight="1" x14ac:dyDescent="0.2">
      <c r="E132" s="444"/>
      <c r="F132" s="445"/>
      <c r="G132" s="446"/>
      <c r="H132" s="446"/>
      <c r="I132" s="446"/>
      <c r="J132" s="446"/>
      <c r="K132" s="447"/>
      <c r="L132" s="447"/>
      <c r="M132" s="425"/>
    </row>
    <row r="133" spans="5:13" ht="19.5" customHeight="1" x14ac:dyDescent="0.2">
      <c r="E133" s="444"/>
      <c r="F133" s="452"/>
      <c r="G133" s="449"/>
      <c r="H133" s="459"/>
      <c r="I133" s="459"/>
      <c r="J133" s="459"/>
      <c r="K133" s="450"/>
      <c r="L133" s="450"/>
      <c r="M133" s="425"/>
    </row>
    <row r="134" spans="5:13" ht="19.5" customHeight="1" x14ac:dyDescent="0.2">
      <c r="E134" s="444"/>
      <c r="F134" s="452"/>
      <c r="G134" s="449"/>
      <c r="H134" s="460"/>
      <c r="I134" s="460"/>
      <c r="J134" s="460"/>
      <c r="K134" s="450"/>
      <c r="L134" s="450"/>
      <c r="M134" s="425"/>
    </row>
    <row r="135" spans="5:13" ht="18.75" customHeight="1" x14ac:dyDescent="0.2">
      <c r="E135" s="444"/>
      <c r="F135" s="452"/>
      <c r="G135" s="449"/>
      <c r="H135" s="449"/>
      <c r="I135" s="449"/>
      <c r="J135" s="449"/>
      <c r="K135" s="450"/>
      <c r="L135" s="450"/>
      <c r="M135" s="425"/>
    </row>
    <row r="136" spans="5:13" x14ac:dyDescent="0.2">
      <c r="E136" s="425"/>
      <c r="F136" s="425"/>
      <c r="G136" s="461"/>
      <c r="H136" s="425"/>
      <c r="I136" s="425"/>
      <c r="J136" s="425"/>
      <c r="K136" s="425"/>
      <c r="L136" s="425"/>
      <c r="M136" s="425"/>
    </row>
    <row r="137" spans="5:13" ht="12.75" customHeight="1" x14ac:dyDescent="0.2">
      <c r="E137" s="425"/>
      <c r="F137" s="425"/>
      <c r="G137" s="425"/>
      <c r="H137" s="425"/>
      <c r="I137" s="425"/>
      <c r="J137" s="857"/>
      <c r="K137" s="857"/>
      <c r="L137" s="857"/>
      <c r="M137" s="425"/>
    </row>
    <row r="138" spans="5:13" ht="12.75" customHeight="1" x14ac:dyDescent="0.2">
      <c r="E138" s="425"/>
      <c r="F138" s="462"/>
      <c r="G138" s="857"/>
      <c r="H138" s="857"/>
      <c r="I138" s="857"/>
      <c r="J138" s="858"/>
      <c r="K138" s="858"/>
      <c r="L138" s="858"/>
      <c r="M138" s="425"/>
    </row>
    <row r="139" spans="5:13" x14ac:dyDescent="0.2">
      <c r="E139" s="425"/>
      <c r="F139" s="425"/>
      <c r="G139" s="425"/>
      <c r="H139" s="425"/>
      <c r="I139" s="425"/>
      <c r="J139" s="425"/>
      <c r="K139" s="425"/>
      <c r="L139" s="425"/>
      <c r="M139" s="425"/>
    </row>
    <row r="140" spans="5:13" x14ac:dyDescent="0.2">
      <c r="E140" s="425"/>
      <c r="F140" s="425"/>
      <c r="G140" s="425"/>
      <c r="H140" s="425"/>
      <c r="I140" s="425"/>
      <c r="J140" s="425"/>
      <c r="K140" s="425"/>
      <c r="L140" s="425"/>
      <c r="M140" s="425"/>
    </row>
    <row r="141" spans="5:13" x14ac:dyDescent="0.2">
      <c r="E141" s="425"/>
      <c r="F141" s="425"/>
      <c r="G141" s="425"/>
      <c r="H141" s="425"/>
      <c r="I141" s="425"/>
      <c r="J141" s="425"/>
      <c r="K141" s="425"/>
      <c r="L141" s="425"/>
      <c r="M141" s="425"/>
    </row>
    <row r="142" spans="5:13" x14ac:dyDescent="0.2">
      <c r="E142" s="425"/>
      <c r="F142" s="464"/>
      <c r="G142" s="463"/>
      <c r="H142" s="463"/>
      <c r="I142" s="464"/>
      <c r="J142" s="859"/>
      <c r="K142" s="859"/>
      <c r="L142" s="859"/>
      <c r="M142" s="425"/>
    </row>
    <row r="143" spans="5:13" x14ac:dyDescent="0.2">
      <c r="E143" s="425"/>
      <c r="F143" s="465"/>
      <c r="G143" s="461"/>
      <c r="H143" s="461"/>
      <c r="I143" s="461"/>
      <c r="J143" s="856"/>
      <c r="K143" s="856"/>
      <c r="L143" s="856"/>
      <c r="M143" s="425"/>
    </row>
    <row r="144" spans="5:13" x14ac:dyDescent="0.2">
      <c r="E144" s="425"/>
      <c r="F144" s="464"/>
      <c r="G144" s="461"/>
      <c r="H144" s="461"/>
      <c r="I144" s="461"/>
      <c r="J144" s="856"/>
      <c r="K144" s="856"/>
      <c r="L144" s="856"/>
      <c r="M144" s="425"/>
    </row>
    <row r="145" spans="5:13" x14ac:dyDescent="0.2">
      <c r="E145" s="425"/>
      <c r="F145" s="465"/>
      <c r="G145" s="856"/>
      <c r="H145" s="856"/>
      <c r="I145" s="856"/>
      <c r="J145" s="856"/>
      <c r="K145" s="856"/>
      <c r="L145" s="461"/>
      <c r="M145" s="425"/>
    </row>
    <row r="146" spans="5:13" x14ac:dyDescent="0.2">
      <c r="E146" s="425"/>
      <c r="F146" s="425"/>
      <c r="G146" s="856"/>
      <c r="H146" s="856"/>
      <c r="I146" s="856"/>
      <c r="J146" s="856"/>
      <c r="K146" s="856"/>
      <c r="L146" s="461"/>
      <c r="M146" s="425"/>
    </row>
    <row r="147" spans="5:13" x14ac:dyDescent="0.2">
      <c r="E147" s="425"/>
      <c r="F147" s="466"/>
      <c r="G147" s="464"/>
      <c r="H147" s="465"/>
      <c r="I147" s="465"/>
      <c r="J147" s="465"/>
      <c r="K147" s="465"/>
      <c r="L147" s="461"/>
      <c r="M147" s="425"/>
    </row>
    <row r="148" spans="5:13" x14ac:dyDescent="0.2">
      <c r="E148" s="425"/>
      <c r="F148" s="425"/>
      <c r="G148" s="465"/>
      <c r="H148" s="465"/>
      <c r="I148" s="465"/>
      <c r="J148" s="465"/>
      <c r="K148" s="465"/>
      <c r="L148" s="461"/>
      <c r="M148" s="425"/>
    </row>
    <row r="149" spans="5:13" x14ac:dyDescent="0.2">
      <c r="E149" s="425"/>
      <c r="F149" s="461"/>
      <c r="G149" s="467"/>
      <c r="H149" s="465"/>
      <c r="I149" s="465"/>
      <c r="J149" s="465"/>
      <c r="K149" s="465"/>
      <c r="L149" s="461"/>
      <c r="M149" s="425"/>
    </row>
    <row r="150" spans="5:13" x14ac:dyDescent="0.2">
      <c r="E150" s="425"/>
      <c r="F150" s="425"/>
      <c r="G150" s="464"/>
      <c r="H150" s="465"/>
      <c r="I150" s="465"/>
      <c r="J150" s="465"/>
      <c r="K150" s="465"/>
      <c r="L150" s="461"/>
      <c r="M150" s="425"/>
    </row>
    <row r="151" spans="5:13" x14ac:dyDescent="0.2">
      <c r="E151" s="425"/>
      <c r="F151" s="461"/>
      <c r="G151" s="467"/>
      <c r="H151" s="465"/>
      <c r="I151" s="465"/>
      <c r="J151" s="465"/>
      <c r="K151" s="465"/>
      <c r="L151" s="461"/>
      <c r="M151" s="425"/>
    </row>
    <row r="152" spans="5:13" x14ac:dyDescent="0.2">
      <c r="E152" s="425"/>
      <c r="F152" s="461"/>
      <c r="G152" s="467"/>
      <c r="H152" s="465"/>
      <c r="I152" s="465"/>
      <c r="J152" s="465"/>
      <c r="K152" s="465"/>
      <c r="L152" s="461"/>
      <c r="M152" s="425"/>
    </row>
    <row r="153" spans="5:13" x14ac:dyDescent="0.2">
      <c r="E153" s="425"/>
      <c r="F153" s="425"/>
      <c r="G153" s="425"/>
      <c r="H153" s="465"/>
      <c r="I153" s="465"/>
      <c r="J153" s="465"/>
      <c r="K153" s="465"/>
      <c r="L153" s="461"/>
      <c r="M153" s="425"/>
    </row>
    <row r="154" spans="5:13" x14ac:dyDescent="0.2">
      <c r="E154" s="425"/>
      <c r="F154" s="461"/>
      <c r="G154" s="467"/>
      <c r="H154" s="425"/>
      <c r="I154" s="425"/>
      <c r="J154" s="425"/>
      <c r="K154" s="425"/>
      <c r="L154" s="425"/>
      <c r="M154" s="425"/>
    </row>
    <row r="155" spans="5:13" x14ac:dyDescent="0.2">
      <c r="E155" s="425"/>
      <c r="F155" s="425"/>
      <c r="G155" s="425"/>
      <c r="H155" s="425"/>
      <c r="I155" s="425"/>
      <c r="J155" s="425"/>
      <c r="K155" s="425"/>
      <c r="L155" s="425"/>
      <c r="M155" s="425"/>
    </row>
    <row r="156" spans="5:13" x14ac:dyDescent="0.2">
      <c r="E156" s="425"/>
      <c r="F156" s="425"/>
      <c r="G156" s="425"/>
      <c r="H156" s="425"/>
      <c r="I156" s="425"/>
      <c r="J156" s="425"/>
      <c r="K156" s="425"/>
      <c r="L156" s="425"/>
      <c r="M156" s="425"/>
    </row>
    <row r="157" spans="5:13" x14ac:dyDescent="0.2">
      <c r="E157" s="425"/>
      <c r="F157" s="425"/>
      <c r="G157" s="425"/>
      <c r="H157" s="425"/>
      <c r="I157" s="425"/>
      <c r="J157" s="425"/>
      <c r="K157" s="425"/>
      <c r="L157" s="425"/>
      <c r="M157" s="425"/>
    </row>
    <row r="158" spans="5:13" x14ac:dyDescent="0.2">
      <c r="E158" s="425"/>
      <c r="F158" s="425"/>
      <c r="G158" s="425"/>
      <c r="H158" s="425"/>
      <c r="I158" s="425"/>
      <c r="J158" s="425"/>
      <c r="K158" s="425"/>
      <c r="L158" s="425"/>
      <c r="M158" s="425"/>
    </row>
    <row r="159" spans="5:13" x14ac:dyDescent="0.2">
      <c r="E159" s="425"/>
      <c r="F159" s="425"/>
      <c r="G159" s="425"/>
      <c r="H159" s="425"/>
      <c r="I159" s="425"/>
      <c r="J159" s="425"/>
      <c r="K159" s="425"/>
      <c r="L159" s="425"/>
      <c r="M159" s="425"/>
    </row>
    <row r="160" spans="5:13" x14ac:dyDescent="0.2">
      <c r="E160" s="425"/>
      <c r="F160" s="425"/>
      <c r="G160" s="425"/>
      <c r="H160" s="425"/>
      <c r="I160" s="425"/>
      <c r="J160" s="425"/>
      <c r="K160" s="425"/>
      <c r="L160" s="425"/>
      <c r="M160" s="425"/>
    </row>
    <row r="161" spans="5:13" x14ac:dyDescent="0.2">
      <c r="E161" s="425"/>
      <c r="F161" s="425"/>
      <c r="G161" s="425"/>
      <c r="H161" s="425"/>
      <c r="I161" s="425"/>
      <c r="J161" s="425"/>
      <c r="K161" s="425"/>
      <c r="L161" s="425"/>
      <c r="M161" s="425"/>
    </row>
    <row r="162" spans="5:13" x14ac:dyDescent="0.2">
      <c r="E162" s="425"/>
      <c r="F162" s="425"/>
      <c r="G162" s="425"/>
      <c r="H162" s="425"/>
      <c r="I162" s="425"/>
      <c r="J162" s="425"/>
      <c r="K162" s="425"/>
      <c r="L162" s="425"/>
      <c r="M162" s="425"/>
    </row>
    <row r="163" spans="5:13" ht="21" customHeight="1" x14ac:dyDescent="0.2">
      <c r="E163" s="425"/>
      <c r="F163" s="425"/>
      <c r="G163" s="425"/>
      <c r="H163" s="425"/>
      <c r="I163" s="425"/>
      <c r="J163" s="425"/>
      <c r="K163" s="425"/>
      <c r="L163" s="425"/>
      <c r="M163" s="425"/>
    </row>
    <row r="164" spans="5:13" ht="21" customHeight="1" x14ac:dyDescent="0.2">
      <c r="E164" s="425"/>
      <c r="F164" s="425"/>
      <c r="G164" s="425"/>
      <c r="H164" s="425"/>
      <c r="I164" s="425"/>
      <c r="J164" s="425"/>
      <c r="K164" s="425"/>
      <c r="L164" s="425"/>
      <c r="M164" s="425"/>
    </row>
    <row r="165" spans="5:13" ht="21" customHeight="1" x14ac:dyDescent="0.2">
      <c r="E165" s="425"/>
      <c r="F165" s="425"/>
      <c r="G165" s="425"/>
      <c r="H165" s="425"/>
      <c r="I165" s="425"/>
      <c r="J165" s="425"/>
      <c r="K165" s="425"/>
      <c r="L165" s="425"/>
      <c r="M165" s="425"/>
    </row>
    <row r="166" spans="5:13" ht="21" customHeight="1" x14ac:dyDescent="0.2">
      <c r="E166" s="425"/>
      <c r="F166" s="425"/>
      <c r="G166" s="425"/>
      <c r="H166" s="425"/>
      <c r="I166" s="425"/>
      <c r="J166" s="425"/>
      <c r="K166" s="425"/>
      <c r="L166" s="425"/>
      <c r="M166" s="425"/>
    </row>
    <row r="167" spans="5:13" x14ac:dyDescent="0.2">
      <c r="E167" s="425"/>
      <c r="F167" s="425"/>
      <c r="G167" s="425"/>
      <c r="H167" s="425"/>
      <c r="I167" s="425"/>
      <c r="J167" s="425"/>
      <c r="K167" s="425"/>
      <c r="L167" s="425"/>
      <c r="M167" s="425"/>
    </row>
    <row r="168" spans="5:13" ht="20.25" customHeight="1" x14ac:dyDescent="0.2">
      <c r="E168" s="425"/>
      <c r="F168" s="425"/>
      <c r="G168" s="425"/>
      <c r="H168" s="425"/>
      <c r="I168" s="425"/>
      <c r="J168" s="425"/>
      <c r="K168" s="425"/>
      <c r="L168" s="425"/>
      <c r="M168" s="425"/>
    </row>
    <row r="169" spans="5:13" ht="20.25" customHeight="1" x14ac:dyDescent="0.2">
      <c r="E169" s="425"/>
      <c r="F169" s="425"/>
      <c r="G169" s="425"/>
      <c r="H169" s="425"/>
      <c r="I169" s="425"/>
      <c r="J169" s="425"/>
      <c r="K169" s="425"/>
      <c r="L169" s="425"/>
      <c r="M169" s="425"/>
    </row>
    <row r="170" spans="5:13" ht="24" customHeight="1" x14ac:dyDescent="0.2">
      <c r="E170" s="425"/>
      <c r="F170" s="425"/>
      <c r="G170" s="425"/>
      <c r="H170" s="425"/>
      <c r="I170" s="425"/>
      <c r="J170" s="425"/>
      <c r="K170" s="425"/>
      <c r="L170" s="425"/>
      <c r="M170" s="425"/>
    </row>
    <row r="171" spans="5:13" ht="20.25" customHeight="1" x14ac:dyDescent="0.2">
      <c r="E171" s="425"/>
      <c r="F171" s="425"/>
      <c r="G171" s="425"/>
      <c r="H171" s="425"/>
      <c r="I171" s="425"/>
      <c r="J171" s="425"/>
      <c r="K171" s="425"/>
      <c r="L171" s="425"/>
      <c r="M171" s="425"/>
    </row>
    <row r="172" spans="5:13" ht="20.25" customHeight="1" x14ac:dyDescent="0.2">
      <c r="E172" s="425"/>
      <c r="F172" s="425"/>
      <c r="G172" s="425"/>
      <c r="H172" s="425"/>
      <c r="I172" s="425"/>
      <c r="J172" s="425"/>
      <c r="K172" s="425"/>
      <c r="L172" s="425"/>
      <c r="M172" s="425"/>
    </row>
    <row r="173" spans="5:13" ht="20.25" customHeight="1" x14ac:dyDescent="0.2">
      <c r="E173" s="425"/>
      <c r="F173" s="425"/>
      <c r="G173" s="425"/>
      <c r="H173" s="425"/>
      <c r="I173" s="425"/>
      <c r="J173" s="425"/>
      <c r="K173" s="425"/>
      <c r="L173" s="425"/>
      <c r="M173" s="425"/>
    </row>
    <row r="174" spans="5:13" ht="20.25" customHeight="1" x14ac:dyDescent="0.2">
      <c r="E174" s="425"/>
      <c r="F174" s="425"/>
      <c r="G174" s="425"/>
      <c r="H174" s="425"/>
      <c r="I174" s="425"/>
      <c r="J174" s="425"/>
      <c r="K174" s="425"/>
      <c r="L174" s="425"/>
      <c r="M174" s="425"/>
    </row>
    <row r="175" spans="5:13" ht="20.25" customHeight="1" x14ac:dyDescent="0.2">
      <c r="E175" s="425"/>
      <c r="F175" s="425"/>
      <c r="G175" s="425"/>
      <c r="H175" s="425"/>
      <c r="I175" s="425"/>
      <c r="J175" s="425"/>
      <c r="K175" s="425"/>
      <c r="L175" s="425"/>
      <c r="M175" s="425"/>
    </row>
    <row r="176" spans="5:13" ht="20.25" customHeight="1" x14ac:dyDescent="0.2">
      <c r="E176" s="425"/>
      <c r="F176" s="425"/>
      <c r="G176" s="425"/>
      <c r="H176" s="425"/>
      <c r="I176" s="425"/>
      <c r="J176" s="425"/>
      <c r="K176" s="425"/>
      <c r="L176" s="425"/>
      <c r="M176" s="425"/>
    </row>
    <row r="177" spans="5:13" ht="20.25" customHeight="1" x14ac:dyDescent="0.2">
      <c r="E177" s="425"/>
      <c r="F177" s="425"/>
      <c r="G177" s="425"/>
      <c r="H177" s="425"/>
      <c r="I177" s="425"/>
      <c r="J177" s="425"/>
      <c r="K177" s="425"/>
      <c r="L177" s="425"/>
      <c r="M177" s="425"/>
    </row>
    <row r="178" spans="5:13" ht="20.25" customHeight="1" x14ac:dyDescent="0.2">
      <c r="E178" s="425"/>
      <c r="F178" s="425"/>
      <c r="G178" s="425"/>
      <c r="H178" s="425"/>
      <c r="I178" s="425"/>
      <c r="J178" s="425"/>
      <c r="K178" s="425"/>
      <c r="L178" s="425"/>
      <c r="M178" s="425"/>
    </row>
    <row r="179" spans="5:13" ht="20.25" customHeight="1" x14ac:dyDescent="0.2">
      <c r="E179" s="425"/>
      <c r="F179" s="425"/>
      <c r="G179" s="425"/>
      <c r="H179" s="425"/>
      <c r="I179" s="425"/>
      <c r="J179" s="425"/>
      <c r="K179" s="425"/>
      <c r="L179" s="425"/>
      <c r="M179" s="425"/>
    </row>
    <row r="180" spans="5:13" ht="20.25" customHeight="1" x14ac:dyDescent="0.2">
      <c r="E180" s="425"/>
      <c r="F180" s="425"/>
      <c r="G180" s="425"/>
      <c r="H180" s="425"/>
      <c r="I180" s="425"/>
      <c r="J180" s="425"/>
      <c r="K180" s="425"/>
      <c r="L180" s="425"/>
      <c r="M180" s="425"/>
    </row>
    <row r="181" spans="5:13" ht="20.25" customHeight="1" x14ac:dyDescent="0.2">
      <c r="E181" s="425"/>
      <c r="F181" s="425"/>
      <c r="G181" s="425"/>
      <c r="H181" s="425"/>
      <c r="I181" s="425"/>
      <c r="J181" s="425"/>
      <c r="K181" s="425"/>
      <c r="L181" s="425"/>
      <c r="M181" s="425"/>
    </row>
    <row r="182" spans="5:13" ht="20.25" customHeight="1" x14ac:dyDescent="0.2">
      <c r="E182" s="425"/>
      <c r="F182" s="425"/>
      <c r="G182" s="425"/>
      <c r="H182" s="425"/>
      <c r="I182" s="425"/>
      <c r="J182" s="425"/>
      <c r="K182" s="425"/>
      <c r="L182" s="425"/>
      <c r="M182" s="425"/>
    </row>
    <row r="183" spans="5:13" ht="20.25" customHeight="1" x14ac:dyDescent="0.2">
      <c r="E183" s="425"/>
      <c r="F183" s="425"/>
      <c r="G183" s="425"/>
      <c r="H183" s="425"/>
      <c r="I183" s="425"/>
      <c r="J183" s="425"/>
      <c r="K183" s="425"/>
      <c r="L183" s="425"/>
      <c r="M183" s="425"/>
    </row>
    <row r="184" spans="5:13" ht="20.25" customHeight="1" x14ac:dyDescent="0.2">
      <c r="E184" s="425"/>
      <c r="F184" s="425"/>
      <c r="G184" s="425"/>
      <c r="H184" s="425"/>
      <c r="I184" s="425"/>
      <c r="J184" s="425"/>
      <c r="K184" s="425"/>
      <c r="L184" s="425"/>
      <c r="M184" s="425"/>
    </row>
    <row r="185" spans="5:13" ht="20.25" customHeight="1" x14ac:dyDescent="0.2">
      <c r="E185" s="425"/>
      <c r="F185" s="425"/>
      <c r="G185" s="425"/>
      <c r="H185" s="425"/>
      <c r="I185" s="425"/>
      <c r="J185" s="425"/>
      <c r="K185" s="425"/>
      <c r="L185" s="425"/>
      <c r="M185" s="425"/>
    </row>
    <row r="186" spans="5:13" ht="32.25" customHeight="1" x14ac:dyDescent="0.2">
      <c r="E186" s="425"/>
      <c r="F186" s="425"/>
      <c r="G186" s="425"/>
      <c r="H186" s="425"/>
      <c r="I186" s="425"/>
      <c r="J186" s="425"/>
      <c r="K186" s="425"/>
      <c r="L186" s="425"/>
      <c r="M186" s="425"/>
    </row>
    <row r="187" spans="5:13" ht="28.5" customHeight="1" x14ac:dyDescent="0.2">
      <c r="E187" s="425"/>
      <c r="F187" s="425"/>
      <c r="G187" s="425"/>
      <c r="H187" s="425"/>
      <c r="I187" s="425"/>
      <c r="J187" s="425"/>
      <c r="K187" s="425"/>
      <c r="L187" s="425"/>
      <c r="M187" s="425"/>
    </row>
    <row r="188" spans="5:13" ht="20.25" customHeight="1" x14ac:dyDescent="0.2">
      <c r="E188" s="425"/>
      <c r="F188" s="425"/>
      <c r="G188" s="425"/>
      <c r="H188" s="425"/>
      <c r="I188" s="425"/>
      <c r="J188" s="425"/>
      <c r="K188" s="425"/>
      <c r="L188" s="425"/>
      <c r="M188" s="425"/>
    </row>
    <row r="189" spans="5:13" ht="20.25" customHeight="1" x14ac:dyDescent="0.2">
      <c r="E189" s="425"/>
      <c r="F189" s="425"/>
      <c r="G189" s="425"/>
      <c r="H189" s="425"/>
      <c r="I189" s="425"/>
      <c r="J189" s="425"/>
      <c r="K189" s="425"/>
      <c r="L189" s="425"/>
      <c r="M189" s="425"/>
    </row>
    <row r="190" spans="5:13" ht="20.25" customHeight="1" x14ac:dyDescent="0.2">
      <c r="E190" s="425"/>
      <c r="F190" s="425"/>
      <c r="G190" s="425"/>
      <c r="H190" s="425"/>
      <c r="I190" s="425"/>
      <c r="J190" s="425"/>
      <c r="K190" s="425"/>
      <c r="L190" s="425"/>
      <c r="M190" s="425"/>
    </row>
    <row r="191" spans="5:13" ht="20.25" customHeight="1" x14ac:dyDescent="0.2">
      <c r="E191" s="425"/>
      <c r="F191" s="425"/>
      <c r="G191" s="425"/>
      <c r="H191" s="425"/>
      <c r="I191" s="425"/>
      <c r="J191" s="425"/>
      <c r="K191" s="425"/>
      <c r="L191" s="425"/>
      <c r="M191" s="425"/>
    </row>
    <row r="192" spans="5:13" ht="20.25" customHeight="1" x14ac:dyDescent="0.2">
      <c r="E192" s="425"/>
      <c r="F192" s="425"/>
      <c r="G192" s="425"/>
      <c r="H192" s="425"/>
      <c r="I192" s="425"/>
      <c r="J192" s="425"/>
      <c r="K192" s="425"/>
      <c r="L192" s="425"/>
      <c r="M192" s="425"/>
    </row>
    <row r="193" spans="5:13" ht="20.25" customHeight="1" x14ac:dyDescent="0.2">
      <c r="E193" s="425"/>
      <c r="F193" s="425"/>
      <c r="G193" s="425"/>
      <c r="H193" s="425"/>
      <c r="I193" s="425"/>
      <c r="J193" s="425"/>
      <c r="K193" s="425"/>
      <c r="L193" s="425"/>
      <c r="M193" s="425"/>
    </row>
    <row r="194" spans="5:13" ht="20.25" customHeight="1" x14ac:dyDescent="0.2">
      <c r="E194" s="425"/>
      <c r="F194" s="425"/>
      <c r="G194" s="425"/>
      <c r="H194" s="425"/>
      <c r="I194" s="425"/>
      <c r="J194" s="425"/>
      <c r="K194" s="425"/>
      <c r="L194" s="425"/>
      <c r="M194" s="425"/>
    </row>
    <row r="195" spans="5:13" ht="20.25" customHeight="1" x14ac:dyDescent="0.2">
      <c r="E195" s="425"/>
      <c r="F195" s="425"/>
      <c r="G195" s="425"/>
      <c r="H195" s="425"/>
      <c r="I195" s="425"/>
      <c r="J195" s="425"/>
      <c r="K195" s="425"/>
      <c r="L195" s="425"/>
      <c r="M195" s="425"/>
    </row>
    <row r="196" spans="5:13" ht="20.25" customHeight="1" x14ac:dyDescent="0.2">
      <c r="E196" s="425"/>
      <c r="F196" s="425"/>
      <c r="G196" s="425"/>
      <c r="H196" s="425"/>
      <c r="I196" s="425"/>
      <c r="J196" s="425"/>
      <c r="K196" s="425"/>
      <c r="L196" s="425"/>
      <c r="M196" s="425"/>
    </row>
    <row r="197" spans="5:13" ht="20.25" customHeight="1" x14ac:dyDescent="0.2">
      <c r="E197" s="425"/>
      <c r="F197" s="425"/>
      <c r="G197" s="425"/>
      <c r="H197" s="425"/>
      <c r="I197" s="425"/>
      <c r="J197" s="425"/>
      <c r="K197" s="425"/>
      <c r="L197" s="425"/>
      <c r="M197" s="425"/>
    </row>
    <row r="198" spans="5:13" ht="20.25" customHeight="1" x14ac:dyDescent="0.2">
      <c r="E198" s="425"/>
      <c r="F198" s="425"/>
      <c r="G198" s="425"/>
      <c r="H198" s="425"/>
      <c r="I198" s="425"/>
      <c r="J198" s="425"/>
      <c r="K198" s="425"/>
      <c r="L198" s="425"/>
      <c r="M198" s="425"/>
    </row>
    <row r="199" spans="5:13" ht="20.25" customHeight="1" x14ac:dyDescent="0.2">
      <c r="E199" s="425"/>
      <c r="F199" s="425"/>
      <c r="G199" s="425"/>
      <c r="H199" s="425"/>
      <c r="I199" s="425"/>
      <c r="J199" s="425"/>
      <c r="K199" s="425"/>
      <c r="L199" s="425"/>
      <c r="M199" s="425"/>
    </row>
    <row r="200" spans="5:13" x14ac:dyDescent="0.2">
      <c r="E200" s="425"/>
      <c r="F200" s="425"/>
      <c r="G200" s="425"/>
      <c r="H200" s="425"/>
      <c r="I200" s="425"/>
      <c r="J200" s="425"/>
      <c r="K200" s="425"/>
      <c r="L200" s="425"/>
      <c r="M200" s="425"/>
    </row>
    <row r="201" spans="5:13" ht="12.75" customHeight="1" x14ac:dyDescent="0.2">
      <c r="E201" s="425"/>
      <c r="F201" s="425"/>
      <c r="G201" s="425"/>
      <c r="H201" s="425"/>
      <c r="I201" s="425"/>
      <c r="J201" s="425"/>
      <c r="K201" s="425"/>
      <c r="L201" s="425"/>
      <c r="M201" s="425"/>
    </row>
    <row r="202" spans="5:13" x14ac:dyDescent="0.2">
      <c r="E202" s="425"/>
      <c r="F202" s="425"/>
      <c r="G202" s="425"/>
      <c r="H202" s="425"/>
      <c r="I202" s="425"/>
      <c r="J202" s="425"/>
      <c r="K202" s="425"/>
      <c r="L202" s="425"/>
      <c r="M202" s="425"/>
    </row>
    <row r="203" spans="5:13" x14ac:dyDescent="0.2">
      <c r="E203" s="425"/>
      <c r="F203" s="425"/>
      <c r="G203" s="425"/>
      <c r="H203" s="425"/>
      <c r="I203" s="425"/>
      <c r="J203" s="425"/>
      <c r="K203" s="425"/>
      <c r="L203" s="425"/>
      <c r="M203" s="425"/>
    </row>
    <row r="204" spans="5:13" ht="12.75" customHeight="1" x14ac:dyDescent="0.2">
      <c r="E204" s="425"/>
      <c r="F204" s="425"/>
      <c r="G204" s="425"/>
      <c r="H204" s="425"/>
      <c r="I204" s="425"/>
      <c r="J204" s="425"/>
      <c r="K204" s="425"/>
      <c r="L204" s="425"/>
      <c r="M204" s="425"/>
    </row>
    <row r="205" spans="5:13" x14ac:dyDescent="0.2">
      <c r="E205" s="425"/>
      <c r="F205" s="425"/>
      <c r="G205" s="425"/>
      <c r="H205" s="425"/>
      <c r="I205" s="425"/>
      <c r="J205" s="425"/>
      <c r="K205" s="425"/>
      <c r="L205" s="425"/>
      <c r="M205" s="425"/>
    </row>
    <row r="206" spans="5:13" x14ac:dyDescent="0.2">
      <c r="E206" s="425"/>
      <c r="F206" s="425"/>
      <c r="G206" s="425"/>
      <c r="H206" s="425"/>
      <c r="I206" s="425"/>
      <c r="J206" s="425"/>
      <c r="K206" s="425"/>
      <c r="L206" s="425"/>
      <c r="M206" s="425"/>
    </row>
    <row r="207" spans="5:13" x14ac:dyDescent="0.2">
      <c r="E207" s="425"/>
      <c r="F207" s="425"/>
      <c r="G207" s="425"/>
      <c r="H207" s="425"/>
      <c r="I207" s="425"/>
      <c r="J207" s="425"/>
      <c r="K207" s="425"/>
      <c r="L207" s="425"/>
      <c r="M207" s="425"/>
    </row>
    <row r="208" spans="5:13" x14ac:dyDescent="0.2">
      <c r="E208" s="425"/>
      <c r="F208" s="425"/>
      <c r="G208" s="425"/>
      <c r="H208" s="425"/>
      <c r="I208" s="425"/>
      <c r="J208" s="425"/>
      <c r="K208" s="425"/>
      <c r="L208" s="425"/>
      <c r="M208" s="425"/>
    </row>
    <row r="209" spans="5:13" x14ac:dyDescent="0.2">
      <c r="E209" s="425"/>
      <c r="F209" s="425"/>
      <c r="G209" s="425"/>
      <c r="H209" s="425"/>
      <c r="I209" s="425"/>
      <c r="J209" s="425"/>
      <c r="K209" s="425"/>
      <c r="L209" s="425"/>
      <c r="M209" s="425"/>
    </row>
    <row r="210" spans="5:13" x14ac:dyDescent="0.2">
      <c r="E210" s="425"/>
      <c r="F210" s="425"/>
      <c r="G210" s="425"/>
      <c r="H210" s="425"/>
      <c r="I210" s="425"/>
      <c r="J210" s="425"/>
      <c r="K210" s="425"/>
      <c r="L210" s="425"/>
      <c r="M210" s="425"/>
    </row>
    <row r="211" spans="5:13" x14ac:dyDescent="0.2">
      <c r="E211" s="425"/>
      <c r="F211" s="425"/>
      <c r="G211" s="425"/>
      <c r="H211" s="425"/>
      <c r="I211" s="425"/>
      <c r="J211" s="425"/>
      <c r="K211" s="425"/>
      <c r="L211" s="425"/>
      <c r="M211" s="425"/>
    </row>
    <row r="212" spans="5:13" x14ac:dyDescent="0.2">
      <c r="E212" s="425"/>
      <c r="F212" s="425"/>
      <c r="G212" s="425"/>
      <c r="H212" s="425"/>
      <c r="I212" s="425"/>
      <c r="J212" s="425"/>
      <c r="K212" s="425"/>
      <c r="L212" s="425"/>
      <c r="M212" s="425"/>
    </row>
    <row r="213" spans="5:13" x14ac:dyDescent="0.2">
      <c r="E213" s="425"/>
      <c r="F213" s="425"/>
      <c r="G213" s="425"/>
      <c r="H213" s="425"/>
      <c r="I213" s="425"/>
      <c r="J213" s="425"/>
      <c r="K213" s="425"/>
      <c r="L213" s="425"/>
      <c r="M213" s="425"/>
    </row>
    <row r="214" spans="5:13" x14ac:dyDescent="0.2">
      <c r="E214" s="425"/>
      <c r="F214" s="425"/>
      <c r="G214" s="425"/>
      <c r="H214" s="425"/>
      <c r="I214" s="425"/>
      <c r="J214" s="425"/>
      <c r="K214" s="425"/>
      <c r="L214" s="425"/>
      <c r="M214" s="425"/>
    </row>
    <row r="215" spans="5:13" x14ac:dyDescent="0.2">
      <c r="E215" s="425"/>
      <c r="F215" s="425"/>
      <c r="G215" s="425"/>
      <c r="H215" s="425"/>
      <c r="I215" s="425"/>
      <c r="J215" s="425"/>
      <c r="K215" s="425"/>
      <c r="L215" s="425"/>
      <c r="M215" s="425"/>
    </row>
    <row r="216" spans="5:13" x14ac:dyDescent="0.2">
      <c r="E216" s="425"/>
      <c r="F216" s="425"/>
      <c r="G216" s="425"/>
      <c r="H216" s="425"/>
      <c r="I216" s="425"/>
      <c r="J216" s="425"/>
      <c r="K216" s="425"/>
      <c r="L216" s="425"/>
      <c r="M216" s="425"/>
    </row>
    <row r="217" spans="5:13" x14ac:dyDescent="0.2">
      <c r="E217" s="425"/>
      <c r="F217" s="425"/>
      <c r="G217" s="425"/>
      <c r="H217" s="425"/>
      <c r="I217" s="425"/>
      <c r="J217" s="425"/>
      <c r="K217" s="425"/>
      <c r="L217" s="425"/>
      <c r="M217" s="425"/>
    </row>
    <row r="218" spans="5:13" x14ac:dyDescent="0.2">
      <c r="E218" s="425"/>
      <c r="F218" s="425"/>
      <c r="G218" s="425"/>
      <c r="H218" s="425"/>
      <c r="I218" s="425"/>
      <c r="J218" s="425"/>
      <c r="K218" s="425"/>
      <c r="L218" s="425"/>
      <c r="M218" s="425"/>
    </row>
    <row r="219" spans="5:13" x14ac:dyDescent="0.2">
      <c r="E219" s="425"/>
      <c r="F219" s="425"/>
      <c r="G219" s="425"/>
      <c r="H219" s="425"/>
      <c r="I219" s="425"/>
      <c r="J219" s="425"/>
      <c r="K219" s="425"/>
      <c r="L219" s="425"/>
      <c r="M219" s="425"/>
    </row>
    <row r="220" spans="5:13" x14ac:dyDescent="0.2">
      <c r="E220" s="425"/>
      <c r="F220" s="425"/>
      <c r="G220" s="425"/>
      <c r="H220" s="425"/>
      <c r="I220" s="425"/>
      <c r="J220" s="425"/>
      <c r="K220" s="425"/>
      <c r="L220" s="425"/>
      <c r="M220" s="425"/>
    </row>
    <row r="221" spans="5:13" x14ac:dyDescent="0.2">
      <c r="E221" s="425"/>
      <c r="F221" s="425"/>
      <c r="G221" s="425"/>
      <c r="H221" s="425"/>
      <c r="I221" s="425"/>
      <c r="J221" s="425"/>
      <c r="K221" s="425"/>
      <c r="L221" s="425"/>
      <c r="M221" s="425"/>
    </row>
    <row r="222" spans="5:13" x14ac:dyDescent="0.2">
      <c r="E222" s="425"/>
      <c r="F222" s="425"/>
      <c r="G222" s="425"/>
      <c r="H222" s="425"/>
      <c r="I222" s="425"/>
      <c r="J222" s="425"/>
      <c r="K222" s="425"/>
      <c r="L222" s="425"/>
      <c r="M222" s="425"/>
    </row>
    <row r="223" spans="5:13" x14ac:dyDescent="0.2">
      <c r="E223" s="425"/>
      <c r="F223" s="425"/>
      <c r="G223" s="425"/>
      <c r="H223" s="425"/>
      <c r="I223" s="425"/>
      <c r="J223" s="425"/>
      <c r="K223" s="425"/>
      <c r="L223" s="425"/>
      <c r="M223" s="425"/>
    </row>
    <row r="224" spans="5:13" x14ac:dyDescent="0.2">
      <c r="E224" s="425"/>
      <c r="F224" s="425"/>
      <c r="G224" s="425"/>
      <c r="H224" s="425"/>
      <c r="I224" s="425"/>
      <c r="J224" s="425"/>
      <c r="K224" s="425"/>
      <c r="L224" s="425"/>
      <c r="M224" s="425"/>
    </row>
    <row r="225" spans="5:13" x14ac:dyDescent="0.2">
      <c r="E225" s="425"/>
      <c r="F225" s="425"/>
      <c r="G225" s="425"/>
      <c r="H225" s="425"/>
      <c r="I225" s="425"/>
      <c r="J225" s="425"/>
      <c r="K225" s="425"/>
      <c r="L225" s="425"/>
      <c r="M225" s="425"/>
    </row>
    <row r="226" spans="5:13" x14ac:dyDescent="0.2">
      <c r="E226" s="425"/>
      <c r="F226" s="425"/>
      <c r="G226" s="425"/>
      <c r="H226" s="425"/>
      <c r="I226" s="425"/>
      <c r="J226" s="425"/>
      <c r="K226" s="425"/>
      <c r="L226" s="425"/>
      <c r="M226" s="425"/>
    </row>
    <row r="227" spans="5:13" x14ac:dyDescent="0.2">
      <c r="E227" s="425"/>
      <c r="F227" s="425"/>
      <c r="G227" s="425"/>
      <c r="H227" s="425"/>
      <c r="I227" s="425"/>
      <c r="J227" s="425"/>
      <c r="K227" s="425"/>
      <c r="L227" s="425"/>
      <c r="M227" s="425"/>
    </row>
    <row r="228" spans="5:13" x14ac:dyDescent="0.2">
      <c r="E228" s="425"/>
      <c r="F228" s="425"/>
      <c r="G228" s="425"/>
      <c r="H228" s="425"/>
      <c r="I228" s="425"/>
      <c r="J228" s="425"/>
      <c r="K228" s="425"/>
      <c r="L228" s="425"/>
      <c r="M228" s="425"/>
    </row>
    <row r="229" spans="5:13" ht="18" customHeight="1" x14ac:dyDescent="0.2">
      <c r="E229" s="425"/>
      <c r="F229" s="425"/>
      <c r="G229" s="425"/>
      <c r="H229" s="425"/>
      <c r="I229" s="425"/>
      <c r="J229" s="425"/>
      <c r="K229" s="425"/>
      <c r="L229" s="425"/>
      <c r="M229" s="425"/>
    </row>
    <row r="230" spans="5:13" ht="18" customHeight="1" x14ac:dyDescent="0.2">
      <c r="E230" s="425"/>
      <c r="F230" s="425"/>
      <c r="G230" s="425"/>
      <c r="H230" s="425"/>
      <c r="I230" s="425"/>
      <c r="J230" s="425"/>
      <c r="K230" s="425"/>
      <c r="L230" s="425"/>
      <c r="M230" s="425"/>
    </row>
    <row r="231" spans="5:13" ht="18" customHeight="1" x14ac:dyDescent="0.2">
      <c r="E231" s="425"/>
      <c r="F231" s="425"/>
      <c r="G231" s="425"/>
      <c r="H231" s="425"/>
      <c r="I231" s="425"/>
      <c r="J231" s="425"/>
      <c r="K231" s="425"/>
      <c r="L231" s="425"/>
      <c r="M231" s="425"/>
    </row>
    <row r="232" spans="5:13" ht="18" customHeight="1" x14ac:dyDescent="0.2">
      <c r="E232" s="425"/>
      <c r="F232" s="425"/>
      <c r="G232" s="425"/>
      <c r="H232" s="425"/>
      <c r="I232" s="425"/>
      <c r="J232" s="425"/>
      <c r="K232" s="425"/>
      <c r="L232" s="425"/>
      <c r="M232" s="425"/>
    </row>
    <row r="233" spans="5:13" ht="18" customHeight="1" x14ac:dyDescent="0.2">
      <c r="E233" s="425"/>
      <c r="F233" s="425"/>
      <c r="G233" s="425"/>
      <c r="H233" s="425"/>
      <c r="I233" s="425"/>
      <c r="J233" s="425"/>
      <c r="K233" s="425"/>
      <c r="L233" s="425"/>
      <c r="M233" s="425"/>
    </row>
    <row r="234" spans="5:13" ht="18" customHeight="1" x14ac:dyDescent="0.2">
      <c r="E234" s="425"/>
      <c r="F234" s="425"/>
      <c r="G234" s="425"/>
      <c r="H234" s="425"/>
      <c r="I234" s="425"/>
      <c r="J234" s="425"/>
      <c r="K234" s="425"/>
      <c r="L234" s="425"/>
      <c r="M234" s="425"/>
    </row>
    <row r="235" spans="5:13" ht="27.75" customHeight="1" x14ac:dyDescent="0.2">
      <c r="E235" s="425"/>
      <c r="F235" s="425"/>
      <c r="G235" s="425"/>
      <c r="H235" s="425"/>
      <c r="I235" s="425"/>
      <c r="J235" s="425"/>
      <c r="K235" s="425"/>
      <c r="L235" s="425"/>
      <c r="M235" s="425"/>
    </row>
    <row r="236" spans="5:13" ht="27.75" customHeight="1" x14ac:dyDescent="0.2">
      <c r="E236" s="425"/>
      <c r="F236" s="425"/>
      <c r="G236" s="425"/>
      <c r="H236" s="425"/>
      <c r="I236" s="425"/>
      <c r="J236" s="425"/>
      <c r="K236" s="425"/>
      <c r="L236" s="425"/>
      <c r="M236" s="425"/>
    </row>
    <row r="237" spans="5:13" ht="18" customHeight="1" x14ac:dyDescent="0.2"/>
    <row r="238" spans="5:13" ht="18" customHeight="1" x14ac:dyDescent="0.2"/>
    <row r="239" spans="5:13" ht="18" customHeight="1" x14ac:dyDescent="0.2"/>
    <row r="240" spans="5:13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24.75" customHeight="1" x14ac:dyDescent="0.2"/>
    <row r="253" ht="30.75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8" ht="12.75" customHeight="1" x14ac:dyDescent="0.2"/>
    <row r="270" ht="12.75" customHeight="1" x14ac:dyDescent="0.2"/>
    <row r="271" ht="12.75" customHeight="1" x14ac:dyDescent="0.2"/>
    <row r="294" ht="21" customHeight="1" x14ac:dyDescent="0.2"/>
    <row r="295" ht="21" customHeight="1" x14ac:dyDescent="0.2"/>
    <row r="296" ht="21" customHeight="1" x14ac:dyDescent="0.2"/>
    <row r="297" ht="21" customHeight="1" x14ac:dyDescent="0.2"/>
    <row r="299" ht="22.5" customHeight="1" x14ac:dyDescent="0.2"/>
    <row r="300" ht="22.5" customHeight="1" x14ac:dyDescent="0.2"/>
    <row r="301" ht="29.2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4.75" customHeight="1" x14ac:dyDescent="0.2"/>
    <row r="318" ht="26.25" customHeight="1" x14ac:dyDescent="0.2"/>
    <row r="319" ht="22.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2" ht="12.75" customHeight="1" x14ac:dyDescent="0.2"/>
    <row r="340" ht="12.75" customHeight="1" x14ac:dyDescent="0.2"/>
    <row r="358" ht="18" customHeight="1" x14ac:dyDescent="0.2"/>
    <row r="359" ht="18.75" customHeight="1" x14ac:dyDescent="0.2"/>
    <row r="360" ht="19.5" customHeight="1" x14ac:dyDescent="0.2"/>
    <row r="361" ht="18.75" customHeight="1" x14ac:dyDescent="0.2"/>
    <row r="363" ht="18.75" customHeight="1" x14ac:dyDescent="0.2"/>
    <row r="364" ht="17.25" customHeight="1" x14ac:dyDescent="0.2"/>
    <row r="365" ht="30.75" customHeight="1" x14ac:dyDescent="0.2"/>
    <row r="366" ht="17.25" customHeight="1" x14ac:dyDescent="0.2"/>
    <row r="367" ht="19.5" customHeight="1" x14ac:dyDescent="0.2"/>
    <row r="368" ht="20.25" customHeight="1" x14ac:dyDescent="0.2"/>
    <row r="369" ht="19.5" customHeight="1" x14ac:dyDescent="0.2"/>
    <row r="370" ht="18.75" customHeight="1" x14ac:dyDescent="0.2"/>
    <row r="371" ht="19.5" customHeight="1" x14ac:dyDescent="0.2"/>
    <row r="372" ht="18" customHeight="1" x14ac:dyDescent="0.2"/>
    <row r="373" ht="19.5" customHeight="1" x14ac:dyDescent="0.2"/>
    <row r="374" ht="19.5" customHeight="1" x14ac:dyDescent="0.2"/>
    <row r="375" ht="19.5" customHeight="1" x14ac:dyDescent="0.2"/>
    <row r="376" ht="19.5" customHeight="1" x14ac:dyDescent="0.2"/>
    <row r="377" ht="21" customHeight="1" x14ac:dyDescent="0.2"/>
    <row r="378" ht="19.5" customHeight="1" x14ac:dyDescent="0.2"/>
    <row r="379" ht="21" customHeight="1" x14ac:dyDescent="0.2"/>
    <row r="380" ht="21" customHeight="1" x14ac:dyDescent="0.2"/>
    <row r="381" ht="32.25" customHeight="1" x14ac:dyDescent="0.2"/>
    <row r="384" ht="19.5" customHeight="1" x14ac:dyDescent="0.2"/>
    <row r="385" ht="19.5" customHeight="1" x14ac:dyDescent="0.2"/>
    <row r="386" ht="19.5" customHeight="1" x14ac:dyDescent="0.2"/>
    <row r="387" ht="19.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404" ht="12.75" customHeight="1" x14ac:dyDescent="0.2"/>
    <row r="491" ht="21" customHeight="1" x14ac:dyDescent="0.2"/>
    <row r="512" spans="8:8" x14ac:dyDescent="0.2">
      <c r="H512"/>
    </row>
    <row r="513" spans="6:8" x14ac:dyDescent="0.2">
      <c r="H513"/>
    </row>
    <row r="514" spans="6:8" x14ac:dyDescent="0.2">
      <c r="H514"/>
    </row>
    <row r="515" spans="6:8" x14ac:dyDescent="0.2">
      <c r="H515"/>
    </row>
    <row r="516" spans="6:8" x14ac:dyDescent="0.2">
      <c r="H516"/>
    </row>
    <row r="517" spans="6:8" x14ac:dyDescent="0.2">
      <c r="H517"/>
    </row>
    <row r="522" spans="6:8" x14ac:dyDescent="0.2">
      <c r="F522" s="327" t="e">
        <f>#REF!</f>
        <v>#REF!</v>
      </c>
      <c r="H522" s="311" t="s">
        <v>98</v>
      </c>
    </row>
    <row r="523" spans="6:8" x14ac:dyDescent="0.2">
      <c r="H523" s="320" t="s">
        <v>134</v>
      </c>
    </row>
    <row r="524" spans="6:8" x14ac:dyDescent="0.2">
      <c r="H524" s="320" t="s">
        <v>135</v>
      </c>
    </row>
    <row r="525" spans="6:8" x14ac:dyDescent="0.2">
      <c r="H525" s="320" t="s">
        <v>136</v>
      </c>
    </row>
    <row r="526" spans="6:8" x14ac:dyDescent="0.2">
      <c r="H526" s="320" t="s">
        <v>137</v>
      </c>
    </row>
    <row r="527" spans="6:8" x14ac:dyDescent="0.2">
      <c r="H527" s="320" t="s">
        <v>138</v>
      </c>
    </row>
    <row r="528" spans="6:8" x14ac:dyDescent="0.2">
      <c r="H528" s="320" t="s">
        <v>139</v>
      </c>
    </row>
    <row r="529" spans="5:8" x14ac:dyDescent="0.2">
      <c r="H529" s="320" t="s">
        <v>140</v>
      </c>
    </row>
    <row r="530" spans="5:8" x14ac:dyDescent="0.2">
      <c r="H530" s="320" t="s">
        <v>141</v>
      </c>
    </row>
    <row r="533" spans="5:8" x14ac:dyDescent="0.2">
      <c r="E533" s="329"/>
    </row>
    <row r="674" spans="15:24" ht="12.75" customHeight="1" x14ac:dyDescent="0.2">
      <c r="P674" s="431"/>
      <c r="Q674" s="325"/>
      <c r="R674" s="325"/>
      <c r="S674" s="326"/>
      <c r="T674" s="326"/>
      <c r="U674" s="326"/>
      <c r="V674" s="315"/>
      <c r="W674" s="326"/>
      <c r="X674" s="326"/>
    </row>
    <row r="677" spans="15:24" x14ac:dyDescent="0.2">
      <c r="Q677" s="322"/>
      <c r="R677" s="322"/>
      <c r="S677" s="322"/>
      <c r="T677" s="322"/>
      <c r="U677" s="322"/>
      <c r="V677" s="322"/>
      <c r="W677" s="322"/>
      <c r="X677" s="322"/>
    </row>
    <row r="678" spans="15:24" x14ac:dyDescent="0.2">
      <c r="O678"/>
      <c r="P678" s="316"/>
      <c r="Q678" s="430"/>
      <c r="R678" s="321"/>
      <c r="S678" s="323"/>
      <c r="T678" s="324"/>
      <c r="U678" s="321"/>
      <c r="V678" s="324"/>
      <c r="W678" s="324"/>
      <c r="X678" s="324"/>
    </row>
    <row r="679" spans="15:24" x14ac:dyDescent="0.2">
      <c r="O679"/>
      <c r="P679" s="429"/>
      <c r="Q679" s="430"/>
      <c r="R679" s="431"/>
      <c r="S679" s="431"/>
      <c r="T679" s="431"/>
      <c r="U679" s="431"/>
      <c r="V679" s="319"/>
      <c r="W679" s="319"/>
      <c r="X679" s="319"/>
    </row>
    <row r="680" spans="15:24" x14ac:dyDescent="0.2">
      <c r="O680"/>
      <c r="Q680" s="430"/>
      <c r="R680" s="431"/>
      <c r="S680" s="430" t="s">
        <v>142</v>
      </c>
      <c r="T680"/>
      <c r="U680" s="431"/>
      <c r="V680" s="319"/>
      <c r="W680" s="319"/>
      <c r="X680" s="319"/>
    </row>
    <row r="681" spans="15:24" x14ac:dyDescent="0.2">
      <c r="O681"/>
      <c r="P681" s="317"/>
      <c r="Q681" s="316"/>
      <c r="R681" s="431"/>
      <c r="S681" s="431"/>
      <c r="T681" s="431"/>
      <c r="U681" s="431"/>
      <c r="V681" s="431"/>
      <c r="W681" s="431"/>
      <c r="X681" s="431"/>
    </row>
    <row r="682" spans="15:24" x14ac:dyDescent="0.2">
      <c r="Q682" s="429"/>
      <c r="R682" s="429"/>
      <c r="S682" s="429"/>
      <c r="T682" s="429"/>
      <c r="U682" s="429"/>
      <c r="V682" s="314"/>
      <c r="W682" s="429"/>
      <c r="X682" s="429"/>
    </row>
    <row r="683" spans="15:24" x14ac:dyDescent="0.2">
      <c r="P683" s="314"/>
      <c r="Q683" s="432"/>
      <c r="R683" s="429"/>
      <c r="S683" s="429"/>
      <c r="T683" s="429"/>
      <c r="U683" s="429"/>
      <c r="V683" s="314"/>
      <c r="W683" s="429"/>
      <c r="X683" s="429"/>
    </row>
    <row r="684" spans="15:24" x14ac:dyDescent="0.2">
      <c r="R684" s="429"/>
      <c r="S684" s="429"/>
      <c r="T684" s="429"/>
      <c r="U684" s="431"/>
      <c r="V684" s="431"/>
      <c r="W684" s="429"/>
      <c r="X684" s="429"/>
    </row>
    <row r="685" spans="15:24" x14ac:dyDescent="0.2">
      <c r="P685" s="314"/>
      <c r="Q685" s="432" t="s">
        <v>124</v>
      </c>
      <c r="R685" s="429"/>
      <c r="S685" s="429"/>
      <c r="T685" s="429"/>
      <c r="U685" s="429"/>
      <c r="V685" s="314"/>
      <c r="W685" s="429"/>
      <c r="X685" s="429"/>
    </row>
    <row r="693" spans="17:18" x14ac:dyDescent="0.2">
      <c r="Q693" s="327" t="e">
        <f>SUM(#REF!)</f>
        <v>#REF!</v>
      </c>
      <c r="R693" s="328" t="s">
        <v>143</v>
      </c>
    </row>
    <row r="698" spans="17:18" x14ac:dyDescent="0.2">
      <c r="Q698" s="312"/>
    </row>
    <row r="705" spans="17:17" x14ac:dyDescent="0.2">
      <c r="Q705" s="312" t="e">
        <f>#REF!+#REF!</f>
        <v>#REF!</v>
      </c>
    </row>
    <row r="706" spans="17:17" x14ac:dyDescent="0.2">
      <c r="Q706" s="312" t="e">
        <f>#REF!+#REF!</f>
        <v>#REF!</v>
      </c>
    </row>
    <row r="707" spans="17:17" x14ac:dyDescent="0.2">
      <c r="Q707" s="312" t="e">
        <f>#REF!+#REF!</f>
        <v>#REF!</v>
      </c>
    </row>
    <row r="708" spans="17:17" x14ac:dyDescent="0.2">
      <c r="Q708" s="312" t="e">
        <f>#REF!+#REF!</f>
        <v>#REF!</v>
      </c>
    </row>
    <row r="709" spans="17:17" x14ac:dyDescent="0.2">
      <c r="Q709" s="312" t="e">
        <f>#REF!+#REF!</f>
        <v>#REF!</v>
      </c>
    </row>
    <row r="710" spans="17:17" x14ac:dyDescent="0.2">
      <c r="Q710" s="312" t="e">
        <f>#REF!+#REF!</f>
        <v>#REF!</v>
      </c>
    </row>
    <row r="715" spans="17:17" x14ac:dyDescent="0.2">
      <c r="Q715" s="327" t="e">
        <f>#REF!+#REF!</f>
        <v>#REF!</v>
      </c>
    </row>
    <row r="732" spans="15:15" x14ac:dyDescent="0.2">
      <c r="O732" s="329"/>
    </row>
    <row r="742" spans="15:15" x14ac:dyDescent="0.2">
      <c r="O742"/>
    </row>
    <row r="743" spans="15:15" x14ac:dyDescent="0.2">
      <c r="O743"/>
    </row>
    <row r="744" spans="15:15" x14ac:dyDescent="0.2">
      <c r="O744"/>
    </row>
    <row r="745" spans="15:15" x14ac:dyDescent="0.2">
      <c r="O745"/>
    </row>
  </sheetData>
  <mergeCells count="33">
    <mergeCell ref="J143:L143"/>
    <mergeCell ref="J144:L144"/>
    <mergeCell ref="G145:H145"/>
    <mergeCell ref="I145:K145"/>
    <mergeCell ref="G146:H146"/>
    <mergeCell ref="I146:K146"/>
    <mergeCell ref="J142:L142"/>
    <mergeCell ref="J77:L77"/>
    <mergeCell ref="M77:N77"/>
    <mergeCell ref="G79:H79"/>
    <mergeCell ref="I79:K79"/>
    <mergeCell ref="M79:N79"/>
    <mergeCell ref="E91:L91"/>
    <mergeCell ref="E92:L92"/>
    <mergeCell ref="E93:L93"/>
    <mergeCell ref="J137:L137"/>
    <mergeCell ref="G138:I138"/>
    <mergeCell ref="J138:L138"/>
    <mergeCell ref="M72:N72"/>
    <mergeCell ref="E75:F75"/>
    <mergeCell ref="G75:I75"/>
    <mergeCell ref="J75:L75"/>
    <mergeCell ref="E76:F76"/>
    <mergeCell ref="G76:I76"/>
    <mergeCell ref="J76:L76"/>
    <mergeCell ref="M76:N76"/>
    <mergeCell ref="E3:L3"/>
    <mergeCell ref="E4:L4"/>
    <mergeCell ref="E5:L5"/>
    <mergeCell ref="J71:L71"/>
    <mergeCell ref="E72:F72"/>
    <mergeCell ref="G72:I72"/>
    <mergeCell ref="J72:L72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X745"/>
  <sheetViews>
    <sheetView view="pageBreakPreview" topLeftCell="D1" zoomScaleSheetLayoutView="100" workbookViewId="0">
      <pane xSplit="2" ySplit="13" topLeftCell="F20" activePane="bottomRight" state="frozen"/>
      <selection activeCell="M29" activeCellId="1" sqref="H45 M29"/>
      <selection pane="topRight" activeCell="M29" activeCellId="1" sqref="H45 M29"/>
      <selection pane="bottomLeft" activeCell="M29" activeCellId="1" sqref="H45 M29"/>
      <selection pane="bottomRight" activeCell="M29" activeCellId="1" sqref="H45 M29"/>
    </sheetView>
  </sheetViews>
  <sheetFormatPr defaultColWidth="9.140625" defaultRowHeight="12.75" x14ac:dyDescent="0.2"/>
  <cols>
    <col min="1" max="1" width="1.85546875" style="310" hidden="1" customWidth="1"/>
    <col min="2" max="2" width="1.5703125" style="310" hidden="1" customWidth="1"/>
    <col min="3" max="3" width="5" style="310" hidden="1" customWidth="1"/>
    <col min="4" max="4" width="5" style="310" customWidth="1"/>
    <col min="5" max="5" width="14.7109375" style="310" customWidth="1"/>
    <col min="6" max="6" width="68.28515625" style="310" customWidth="1"/>
    <col min="7" max="7" width="21.140625" style="310" customWidth="1"/>
    <col min="8" max="8" width="21" style="310" customWidth="1"/>
    <col min="9" max="9" width="21.140625" style="310" customWidth="1"/>
    <col min="10" max="10" width="19" style="310" customWidth="1"/>
    <col min="11" max="11" width="14.42578125" style="310" customWidth="1"/>
    <col min="12" max="12" width="18.140625" style="310" customWidth="1"/>
    <col min="13" max="13" width="17.7109375" style="310" customWidth="1"/>
    <col min="14" max="14" width="20.7109375" style="310" bestFit="1" customWidth="1"/>
    <col min="15" max="15" width="15" style="310" bestFit="1" customWidth="1"/>
    <col min="16" max="16" width="12.5703125" style="310" bestFit="1" customWidth="1"/>
    <col min="17" max="17" width="20.42578125" style="310" customWidth="1"/>
    <col min="18" max="19" width="9.140625" style="310"/>
    <col min="20" max="20" width="30.7109375" style="310" customWidth="1"/>
    <col min="21" max="16384" width="9.140625" style="310"/>
  </cols>
  <sheetData>
    <row r="2" spans="5:16" x14ac:dyDescent="0.2">
      <c r="P2" s="403" t="s">
        <v>276</v>
      </c>
    </row>
    <row r="3" spans="5:16" ht="15" x14ac:dyDescent="0.2">
      <c r="E3" s="870" t="s">
        <v>114</v>
      </c>
      <c r="F3" s="870"/>
      <c r="G3" s="870"/>
      <c r="H3" s="870"/>
      <c r="I3" s="870"/>
      <c r="J3" s="870"/>
      <c r="K3" s="870"/>
      <c r="L3" s="870"/>
      <c r="M3" s="330"/>
      <c r="N3" s="330"/>
    </row>
    <row r="4" spans="5:16" ht="15" x14ac:dyDescent="0.2">
      <c r="E4" s="870" t="s">
        <v>164</v>
      </c>
      <c r="F4" s="870"/>
      <c r="G4" s="870"/>
      <c r="H4" s="870"/>
      <c r="I4" s="870"/>
      <c r="J4" s="870"/>
      <c r="K4" s="870"/>
      <c r="L4" s="870"/>
      <c r="M4" s="330"/>
      <c r="N4" s="330"/>
    </row>
    <row r="5" spans="5:16" ht="15" x14ac:dyDescent="0.2">
      <c r="E5" s="870" t="s">
        <v>277</v>
      </c>
      <c r="F5" s="870"/>
      <c r="G5" s="870"/>
      <c r="H5" s="870"/>
      <c r="I5" s="870"/>
      <c r="J5" s="870"/>
      <c r="K5" s="870"/>
      <c r="L5" s="870"/>
      <c r="M5" s="330"/>
      <c r="N5" s="330"/>
    </row>
    <row r="6" spans="5:16" ht="13.5" thickBot="1" x14ac:dyDescent="0.25"/>
    <row r="7" spans="5:16" ht="78.75" customHeight="1" thickBot="1" x14ac:dyDescent="0.25">
      <c r="E7" s="381" t="s">
        <v>146</v>
      </c>
      <c r="F7" s="382" t="s">
        <v>0</v>
      </c>
      <c r="G7" s="383" t="s">
        <v>221</v>
      </c>
      <c r="H7" s="383" t="s">
        <v>219</v>
      </c>
      <c r="I7" s="383" t="s">
        <v>220</v>
      </c>
      <c r="J7" s="383" t="s">
        <v>113</v>
      </c>
      <c r="K7" s="383" t="s">
        <v>156</v>
      </c>
      <c r="L7" s="384" t="s">
        <v>144</v>
      </c>
    </row>
    <row r="8" spans="5:16" ht="18.75" customHeight="1" x14ac:dyDescent="0.2">
      <c r="E8" s="392" t="s">
        <v>158</v>
      </c>
      <c r="F8" s="393" t="s">
        <v>45</v>
      </c>
      <c r="G8" s="394">
        <f>G9+G10+G11</f>
        <v>75158838000</v>
      </c>
      <c r="H8" s="411">
        <f>H9+H11</f>
        <v>2248995825</v>
      </c>
      <c r="I8" s="411">
        <f>I9+I11</f>
        <v>2248995825</v>
      </c>
      <c r="J8" s="411">
        <f>J9+J11</f>
        <v>2248995825</v>
      </c>
      <c r="K8" s="395">
        <f>J8/G8*100</f>
        <v>2.9923238368852907</v>
      </c>
      <c r="L8" s="396"/>
      <c r="N8" s="327"/>
    </row>
    <row r="9" spans="5:16" ht="18.75" customHeight="1" x14ac:dyDescent="0.2">
      <c r="E9" s="392" t="s">
        <v>168</v>
      </c>
      <c r="F9" s="397" t="s">
        <v>26</v>
      </c>
      <c r="G9" s="398">
        <f>$G$13</f>
        <v>74320354000</v>
      </c>
      <c r="H9" s="410">
        <f>H13</f>
        <v>2198064138</v>
      </c>
      <c r="I9" s="410">
        <f>I13</f>
        <v>2198064138</v>
      </c>
      <c r="J9" s="410">
        <f>J13</f>
        <v>2198064138</v>
      </c>
      <c r="K9" s="399">
        <f>J9/G9*100</f>
        <v>2.9575533749475951</v>
      </c>
      <c r="L9" s="400"/>
      <c r="M9"/>
      <c r="N9" s="421"/>
    </row>
    <row r="10" spans="5:16" ht="18.75" customHeight="1" x14ac:dyDescent="0.2">
      <c r="E10" s="392" t="s">
        <v>169</v>
      </c>
      <c r="F10" s="397" t="s">
        <v>27</v>
      </c>
      <c r="G10" s="398">
        <f>$G$60</f>
        <v>538484000</v>
      </c>
      <c r="H10" s="398">
        <f>H60</f>
        <v>0</v>
      </c>
      <c r="I10" s="398">
        <f>I60</f>
        <v>0</v>
      </c>
      <c r="J10" s="398">
        <f>J60</f>
        <v>0</v>
      </c>
      <c r="K10" s="399">
        <f>J10/G10*100</f>
        <v>0</v>
      </c>
      <c r="L10" s="400"/>
      <c r="N10" s="327"/>
    </row>
    <row r="11" spans="5:16" ht="18.75" customHeight="1" x14ac:dyDescent="0.2">
      <c r="E11" s="392" t="str">
        <f>E64</f>
        <v>4.1.04</v>
      </c>
      <c r="F11" s="397" t="s">
        <v>129</v>
      </c>
      <c r="G11" s="398">
        <f>G64</f>
        <v>300000000</v>
      </c>
      <c r="H11" s="398">
        <f>H64</f>
        <v>50931687</v>
      </c>
      <c r="I11" s="398">
        <f>I64</f>
        <v>50931687</v>
      </c>
      <c r="J11" s="398">
        <f>J64</f>
        <v>50931687</v>
      </c>
      <c r="K11" s="399">
        <f>J11/G11*100</f>
        <v>16.977228999999998</v>
      </c>
      <c r="L11" s="400"/>
    </row>
    <row r="12" spans="5:16" ht="5.0999999999999996" customHeight="1" x14ac:dyDescent="0.2">
      <c r="E12" s="378"/>
      <c r="F12" s="379"/>
      <c r="G12" s="375"/>
      <c r="H12" s="375"/>
      <c r="I12" s="375"/>
      <c r="J12" s="375"/>
      <c r="K12" s="376"/>
      <c r="L12" s="377"/>
    </row>
    <row r="13" spans="5:16" ht="18.75" customHeight="1" x14ac:dyDescent="0.2">
      <c r="E13" s="385" t="str">
        <f>E9</f>
        <v>4.1.01</v>
      </c>
      <c r="F13" s="386" t="str">
        <f>F9</f>
        <v>PENDAPATAN PAJAK DAERAH</v>
      </c>
      <c r="G13" s="387">
        <f>G14+G24+G35+G41+G44+G45+G48+G51+G52+G55+G58</f>
        <v>74320354000</v>
      </c>
      <c r="H13" s="409">
        <f>H14+H24+H35+H41+H44+H45+H48+H51+H52+H55+H58</f>
        <v>2198064138</v>
      </c>
      <c r="I13" s="409">
        <f>H13</f>
        <v>2198064138</v>
      </c>
      <c r="J13" s="409">
        <f>I13</f>
        <v>2198064138</v>
      </c>
      <c r="K13" s="388">
        <f>J13/G13*100</f>
        <v>2.9575533749475951</v>
      </c>
      <c r="L13" s="389"/>
    </row>
    <row r="14" spans="5:16" ht="18.75" customHeight="1" x14ac:dyDescent="0.2">
      <c r="E14" s="373" t="s">
        <v>170</v>
      </c>
      <c r="F14" s="351" t="s">
        <v>157</v>
      </c>
      <c r="G14" s="349">
        <f>G15+G18+G21</f>
        <v>2463180809</v>
      </c>
      <c r="H14" s="408">
        <f>H15+H18+H21</f>
        <v>59448343</v>
      </c>
      <c r="I14" s="408">
        <f t="shared" ref="I14:I24" si="0">H14</f>
        <v>59448343</v>
      </c>
      <c r="J14" s="408">
        <f t="shared" ref="J14:J58" si="1">H14</f>
        <v>59448343</v>
      </c>
      <c r="K14" s="350">
        <f>J14/G14*100</f>
        <v>2.413478652593708</v>
      </c>
      <c r="L14" s="346"/>
    </row>
    <row r="15" spans="5:16" ht="18.75" customHeight="1" x14ac:dyDescent="0.2">
      <c r="E15" s="372" t="s">
        <v>171</v>
      </c>
      <c r="F15" s="335" t="s">
        <v>175</v>
      </c>
      <c r="G15" s="332">
        <v>2001580809</v>
      </c>
      <c r="H15" s="407">
        <f>H16+H17</f>
        <v>57768343</v>
      </c>
      <c r="I15" s="407">
        <f t="shared" si="0"/>
        <v>57768343</v>
      </c>
      <c r="J15" s="407">
        <f t="shared" si="1"/>
        <v>57768343</v>
      </c>
      <c r="K15" s="333">
        <f>J15/G15*100</f>
        <v>2.8861359351692308</v>
      </c>
      <c r="L15" s="346"/>
    </row>
    <row r="16" spans="5:16" ht="18.75" customHeight="1" x14ac:dyDescent="0.2">
      <c r="E16" s="372"/>
      <c r="F16" s="341" t="s">
        <v>149</v>
      </c>
      <c r="G16" s="340"/>
      <c r="H16" s="332">
        <v>0</v>
      </c>
      <c r="I16" s="332">
        <f t="shared" si="0"/>
        <v>0</v>
      </c>
      <c r="J16" s="332">
        <f t="shared" si="1"/>
        <v>0</v>
      </c>
      <c r="K16" s="342"/>
      <c r="L16" s="346"/>
      <c r="N16" s="327"/>
    </row>
    <row r="17" spans="5:16" ht="18.75" customHeight="1" x14ac:dyDescent="0.2">
      <c r="E17" s="372"/>
      <c r="F17" s="341" t="s">
        <v>147</v>
      </c>
      <c r="G17" s="340"/>
      <c r="H17" s="406">
        <f>20414405+37353938</f>
        <v>57768343</v>
      </c>
      <c r="I17" s="406">
        <f t="shared" si="0"/>
        <v>57768343</v>
      </c>
      <c r="J17" s="407">
        <f t="shared" si="1"/>
        <v>57768343</v>
      </c>
      <c r="K17" s="342"/>
      <c r="L17" s="346"/>
    </row>
    <row r="18" spans="5:16" ht="21.75" customHeight="1" x14ac:dyDescent="0.2">
      <c r="E18" s="372" t="s">
        <v>173</v>
      </c>
      <c r="F18" s="336" t="s">
        <v>172</v>
      </c>
      <c r="G18" s="332">
        <v>350000000</v>
      </c>
      <c r="H18" s="332">
        <f>H19+H20</f>
        <v>100000</v>
      </c>
      <c r="I18" s="332">
        <f t="shared" si="0"/>
        <v>100000</v>
      </c>
      <c r="J18" s="332">
        <f t="shared" si="1"/>
        <v>100000</v>
      </c>
      <c r="K18" s="333">
        <f>J18/G18*100</f>
        <v>2.8571428571428574E-2</v>
      </c>
      <c r="L18" s="346"/>
      <c r="N18" s="327"/>
    </row>
    <row r="19" spans="5:16" ht="36.75" customHeight="1" x14ac:dyDescent="0.2">
      <c r="E19" s="372"/>
      <c r="F19" s="339" t="s">
        <v>150</v>
      </c>
      <c r="G19" s="332"/>
      <c r="H19" s="340">
        <v>0</v>
      </c>
      <c r="I19" s="340">
        <f t="shared" si="0"/>
        <v>0</v>
      </c>
      <c r="J19" s="332">
        <f t="shared" si="1"/>
        <v>0</v>
      </c>
      <c r="K19" s="333"/>
      <c r="L19" s="346"/>
    </row>
    <row r="20" spans="5:16" ht="34.5" customHeight="1" x14ac:dyDescent="0.2">
      <c r="E20" s="372"/>
      <c r="F20" s="339" t="s">
        <v>148</v>
      </c>
      <c r="G20" s="340"/>
      <c r="H20" s="340">
        <v>100000</v>
      </c>
      <c r="I20" s="340">
        <f t="shared" si="0"/>
        <v>100000</v>
      </c>
      <c r="J20" s="332">
        <f t="shared" si="1"/>
        <v>100000</v>
      </c>
      <c r="K20" s="333"/>
      <c r="L20" s="346"/>
    </row>
    <row r="21" spans="5:16" ht="18.75" customHeight="1" x14ac:dyDescent="0.2">
      <c r="E21" s="372" t="s">
        <v>174</v>
      </c>
      <c r="F21" s="335" t="s">
        <v>176</v>
      </c>
      <c r="G21" s="332">
        <v>111600000</v>
      </c>
      <c r="H21" s="332">
        <f>H22+H23</f>
        <v>1580000</v>
      </c>
      <c r="I21" s="332">
        <f t="shared" si="0"/>
        <v>1580000</v>
      </c>
      <c r="J21" s="332">
        <f t="shared" si="1"/>
        <v>1580000</v>
      </c>
      <c r="K21" s="333">
        <f>J21/G21*100</f>
        <v>1.4157706093189963</v>
      </c>
      <c r="L21" s="346"/>
    </row>
    <row r="22" spans="5:16" ht="18.75" customHeight="1" x14ac:dyDescent="0.2">
      <c r="E22" s="372"/>
      <c r="F22" s="341" t="s">
        <v>151</v>
      </c>
      <c r="G22" s="332"/>
      <c r="H22" s="340">
        <v>0</v>
      </c>
      <c r="I22" s="340">
        <f t="shared" si="0"/>
        <v>0</v>
      </c>
      <c r="J22" s="332">
        <f t="shared" si="1"/>
        <v>0</v>
      </c>
      <c r="K22" s="333"/>
      <c r="L22" s="346"/>
    </row>
    <row r="23" spans="5:16" ht="18.75" customHeight="1" x14ac:dyDescent="0.2">
      <c r="E23" s="372"/>
      <c r="F23" s="341" t="str">
        <f xml:space="preserve"> "Penerimaan Piutang " &amp;F21</f>
        <v>Penerimaan Piutang Pajak Wisma Pariwisata</v>
      </c>
      <c r="G23" s="340"/>
      <c r="H23" s="340">
        <v>1580000</v>
      </c>
      <c r="I23" s="340">
        <f t="shared" si="0"/>
        <v>1580000</v>
      </c>
      <c r="J23" s="332">
        <f t="shared" si="1"/>
        <v>1580000</v>
      </c>
      <c r="K23" s="333"/>
      <c r="L23" s="346"/>
    </row>
    <row r="24" spans="5:16" ht="18.75" customHeight="1" x14ac:dyDescent="0.2">
      <c r="E24" s="373" t="s">
        <v>177</v>
      </c>
      <c r="F24" s="427" t="s">
        <v>159</v>
      </c>
      <c r="G24" s="428">
        <v>3637447807</v>
      </c>
      <c r="H24" s="349">
        <f>H25+H28+H31+H34</f>
        <v>166717042</v>
      </c>
      <c r="I24" s="349">
        <f t="shared" si="0"/>
        <v>166717042</v>
      </c>
      <c r="J24" s="349">
        <f t="shared" si="1"/>
        <v>166717042</v>
      </c>
      <c r="K24" s="350">
        <f>J24/G24*100</f>
        <v>4.5833521426524761</v>
      </c>
      <c r="L24" s="346"/>
      <c r="M24" s="310">
        <v>3637447807</v>
      </c>
      <c r="N24" s="404"/>
    </row>
    <row r="25" spans="5:16" ht="18.75" customHeight="1" x14ac:dyDescent="0.2">
      <c r="E25" s="372" t="s">
        <v>178</v>
      </c>
      <c r="F25" s="335" t="s">
        <v>179</v>
      </c>
      <c r="G25" s="468"/>
      <c r="H25" s="332">
        <f>H26+H27</f>
        <v>132018013</v>
      </c>
      <c r="I25" s="332">
        <f>H25:H34</f>
        <v>132018013</v>
      </c>
      <c r="J25" s="332">
        <f t="shared" si="1"/>
        <v>132018013</v>
      </c>
      <c r="K25" s="333"/>
      <c r="L25" s="346"/>
      <c r="M25" s="327"/>
      <c r="N25" s="404"/>
      <c r="P25"/>
    </row>
    <row r="26" spans="5:16" ht="18.75" customHeight="1" x14ac:dyDescent="0.2">
      <c r="E26" s="372"/>
      <c r="F26" s="341" t="s">
        <v>180</v>
      </c>
      <c r="G26" s="332"/>
      <c r="H26" s="340">
        <v>0</v>
      </c>
      <c r="I26" s="340">
        <f t="shared" ref="I26:I55" si="2">H26</f>
        <v>0</v>
      </c>
      <c r="J26" s="332">
        <f t="shared" si="1"/>
        <v>0</v>
      </c>
      <c r="K26" s="333"/>
      <c r="L26" s="346"/>
      <c r="M26" s="327"/>
      <c r="N26" s="404"/>
    </row>
    <row r="27" spans="5:16" ht="18.75" customHeight="1" x14ac:dyDescent="0.2">
      <c r="E27" s="372"/>
      <c r="F27" s="341" t="str">
        <f xml:space="preserve"> "Penerimaan Piutang " &amp;F25</f>
        <v>Penerimaan Piutang Pajak Restoran dan Sejenisnya</v>
      </c>
      <c r="G27" s="340"/>
      <c r="H27" s="340">
        <f>39331341+92686672</f>
        <v>132018013</v>
      </c>
      <c r="I27" s="340">
        <f t="shared" si="2"/>
        <v>132018013</v>
      </c>
      <c r="J27" s="332">
        <f t="shared" si="1"/>
        <v>132018013</v>
      </c>
      <c r="K27" s="342"/>
      <c r="L27" s="346"/>
      <c r="M27" s="327"/>
    </row>
    <row r="28" spans="5:16" ht="18.75" customHeight="1" x14ac:dyDescent="0.2">
      <c r="E28" s="372" t="s">
        <v>181</v>
      </c>
      <c r="F28" s="335" t="s">
        <v>182</v>
      </c>
      <c r="G28" s="468"/>
      <c r="H28" s="359">
        <f>H29+H30</f>
        <v>16901229</v>
      </c>
      <c r="I28" s="332">
        <f t="shared" si="2"/>
        <v>16901229</v>
      </c>
      <c r="J28" s="332">
        <f t="shared" si="1"/>
        <v>16901229</v>
      </c>
      <c r="K28" s="333"/>
      <c r="L28" s="346"/>
      <c r="M28" s="327"/>
    </row>
    <row r="29" spans="5:16" ht="18.75" customHeight="1" x14ac:dyDescent="0.2">
      <c r="E29" s="372"/>
      <c r="F29" s="341" t="s">
        <v>183</v>
      </c>
      <c r="G29" s="332"/>
      <c r="H29" s="340">
        <v>0</v>
      </c>
      <c r="I29" s="340">
        <f t="shared" si="2"/>
        <v>0</v>
      </c>
      <c r="J29" s="332">
        <f t="shared" si="1"/>
        <v>0</v>
      </c>
      <c r="K29" s="333"/>
      <c r="L29" s="346"/>
      <c r="M29" s="421"/>
      <c r="N29" s="420"/>
    </row>
    <row r="30" spans="5:16" ht="18.75" customHeight="1" x14ac:dyDescent="0.2">
      <c r="E30" s="372"/>
      <c r="F30" s="341" t="str">
        <f xml:space="preserve"> "Penerimaan Piutang " &amp;F28</f>
        <v>Penerimaan Piutang Pajak Rumah Makan dan Sejenisnya</v>
      </c>
      <c r="G30" s="340"/>
      <c r="H30" s="340">
        <v>16901229</v>
      </c>
      <c r="I30" s="340">
        <f t="shared" si="2"/>
        <v>16901229</v>
      </c>
      <c r="J30" s="332">
        <f t="shared" si="1"/>
        <v>16901229</v>
      </c>
      <c r="K30" s="342"/>
      <c r="L30" s="346"/>
      <c r="M30" s="327"/>
    </row>
    <row r="31" spans="5:16" ht="18.75" customHeight="1" x14ac:dyDescent="0.2">
      <c r="E31" s="372" t="s">
        <v>184</v>
      </c>
      <c r="F31" s="335" t="s">
        <v>185</v>
      </c>
      <c r="G31" s="468"/>
      <c r="H31" s="332">
        <f>H32+H33</f>
        <v>17797800</v>
      </c>
      <c r="I31" s="332">
        <f t="shared" si="2"/>
        <v>17797800</v>
      </c>
      <c r="J31" s="332">
        <f t="shared" si="1"/>
        <v>17797800</v>
      </c>
      <c r="K31" s="333"/>
      <c r="L31" s="346"/>
    </row>
    <row r="32" spans="5:16" ht="18.75" customHeight="1" x14ac:dyDescent="0.2">
      <c r="E32" s="372"/>
      <c r="F32" s="341" t="s">
        <v>186</v>
      </c>
      <c r="G32" s="340"/>
      <c r="H32" s="340">
        <v>0</v>
      </c>
      <c r="I32" s="340">
        <f t="shared" si="2"/>
        <v>0</v>
      </c>
      <c r="J32" s="332">
        <f t="shared" si="1"/>
        <v>0</v>
      </c>
      <c r="K32" s="342"/>
      <c r="L32" s="346"/>
    </row>
    <row r="33" spans="5:16" ht="18.75" customHeight="1" x14ac:dyDescent="0.2">
      <c r="E33" s="372"/>
      <c r="F33" s="341" t="str">
        <f xml:space="preserve"> "Penerimaan Piutang " &amp;F31</f>
        <v>Penerimaan Piutang Pajak Kafetaria dan Sejenisnya</v>
      </c>
      <c r="G33" s="340"/>
      <c r="H33" s="340">
        <v>17797800</v>
      </c>
      <c r="I33" s="340">
        <f t="shared" si="2"/>
        <v>17797800</v>
      </c>
      <c r="J33" s="332">
        <f t="shared" si="1"/>
        <v>17797800</v>
      </c>
      <c r="K33" s="333"/>
      <c r="L33" s="346"/>
      <c r="N33" s="327"/>
    </row>
    <row r="34" spans="5:16" ht="18.75" customHeight="1" x14ac:dyDescent="0.2">
      <c r="E34" s="372" t="s">
        <v>188</v>
      </c>
      <c r="F34" s="335" t="s">
        <v>187</v>
      </c>
      <c r="G34" s="468"/>
      <c r="H34" s="332">
        <v>0</v>
      </c>
      <c r="I34" s="332">
        <f t="shared" si="2"/>
        <v>0</v>
      </c>
      <c r="J34" s="332">
        <f t="shared" si="1"/>
        <v>0</v>
      </c>
      <c r="K34" s="333"/>
      <c r="L34" s="346"/>
      <c r="N34" s="327"/>
    </row>
    <row r="35" spans="5:16" ht="18.75" customHeight="1" x14ac:dyDescent="0.2">
      <c r="E35" s="373" t="s">
        <v>189</v>
      </c>
      <c r="F35" s="351" t="s">
        <v>160</v>
      </c>
      <c r="G35" s="349">
        <f>G36+G39</f>
        <v>11590549</v>
      </c>
      <c r="H35" s="349">
        <f>H36</f>
        <v>0</v>
      </c>
      <c r="I35" s="349">
        <f t="shared" si="2"/>
        <v>0</v>
      </c>
      <c r="J35" s="349">
        <f t="shared" si="1"/>
        <v>0</v>
      </c>
      <c r="K35" s="350">
        <f>J35/G35*100</f>
        <v>0</v>
      </c>
      <c r="L35" s="346"/>
      <c r="N35" s="327"/>
    </row>
    <row r="36" spans="5:16" ht="18.75" customHeight="1" x14ac:dyDescent="0.2">
      <c r="E36" s="374" t="s">
        <v>191</v>
      </c>
      <c r="F36" s="337" t="s">
        <v>190</v>
      </c>
      <c r="G36" s="332">
        <v>11590549</v>
      </c>
      <c r="H36" s="332">
        <f>H38+H40</f>
        <v>0</v>
      </c>
      <c r="I36" s="332">
        <f t="shared" si="2"/>
        <v>0</v>
      </c>
      <c r="J36" s="332">
        <f t="shared" si="1"/>
        <v>0</v>
      </c>
      <c r="K36" s="333">
        <f>J36/G36*100</f>
        <v>0</v>
      </c>
      <c r="L36" s="346"/>
      <c r="N36" s="422"/>
      <c r="O36" s="421"/>
    </row>
    <row r="37" spans="5:16" ht="18.75" customHeight="1" x14ac:dyDescent="0.2">
      <c r="E37" s="374"/>
      <c r="F37" s="344" t="s">
        <v>192</v>
      </c>
      <c r="G37" s="332"/>
      <c r="H37" s="340">
        <v>0</v>
      </c>
      <c r="I37" s="340">
        <f t="shared" si="2"/>
        <v>0</v>
      </c>
      <c r="J37" s="332">
        <f t="shared" si="1"/>
        <v>0</v>
      </c>
      <c r="K37" s="333"/>
      <c r="L37" s="346"/>
      <c r="N37" s="421"/>
      <c r="O37" s="327"/>
    </row>
    <row r="38" spans="5:16" ht="18.75" customHeight="1" x14ac:dyDescent="0.2">
      <c r="E38" s="374"/>
      <c r="F38" s="341" t="str">
        <f xml:space="preserve"> "Penerimaan Piutang " &amp;F36</f>
        <v>Penerimaan Piutang Pajak Diskotik, Karaoke, Club Malam, dan Sejenisnya</v>
      </c>
      <c r="G38" s="332"/>
      <c r="H38" s="343">
        <v>0</v>
      </c>
      <c r="I38" s="343">
        <f t="shared" si="2"/>
        <v>0</v>
      </c>
      <c r="J38" s="332">
        <f t="shared" si="1"/>
        <v>0</v>
      </c>
      <c r="K38" s="342"/>
      <c r="L38" s="346"/>
      <c r="N38" s="327"/>
    </row>
    <row r="39" spans="5:16" ht="18.75" customHeight="1" x14ac:dyDescent="0.2">
      <c r="E39" s="374"/>
      <c r="F39" s="341" t="s">
        <v>225</v>
      </c>
      <c r="G39" s="332"/>
      <c r="H39" s="343">
        <v>0</v>
      </c>
      <c r="I39" s="343">
        <f t="shared" si="2"/>
        <v>0</v>
      </c>
      <c r="J39" s="332">
        <f t="shared" si="1"/>
        <v>0</v>
      </c>
      <c r="K39" s="342"/>
      <c r="L39" s="346"/>
      <c r="M39"/>
    </row>
    <row r="40" spans="5:16" ht="18.75" customHeight="1" x14ac:dyDescent="0.2">
      <c r="E40" s="374"/>
      <c r="F40" s="341" t="s">
        <v>275</v>
      </c>
      <c r="G40" s="332"/>
      <c r="H40" s="343">
        <v>0</v>
      </c>
      <c r="I40" s="343">
        <f t="shared" si="2"/>
        <v>0</v>
      </c>
      <c r="J40" s="332">
        <f t="shared" si="1"/>
        <v>0</v>
      </c>
      <c r="K40" s="342"/>
      <c r="L40" s="346"/>
      <c r="M40"/>
    </row>
    <row r="41" spans="5:16" ht="18.75" customHeight="1" x14ac:dyDescent="0.2">
      <c r="E41" s="373" t="s">
        <v>193</v>
      </c>
      <c r="F41" s="351" t="s">
        <v>161</v>
      </c>
      <c r="G41" s="349">
        <f>G42+G43</f>
        <v>846864648</v>
      </c>
      <c r="H41" s="349">
        <f>H42+H43</f>
        <v>3618000</v>
      </c>
      <c r="I41" s="349">
        <f t="shared" si="2"/>
        <v>3618000</v>
      </c>
      <c r="J41" s="349">
        <f t="shared" si="1"/>
        <v>3618000</v>
      </c>
      <c r="K41" s="350">
        <f>J41/G41*100</f>
        <v>0.42722293444937848</v>
      </c>
      <c r="L41" s="346"/>
    </row>
    <row r="42" spans="5:16" ht="18.75" customHeight="1" x14ac:dyDescent="0.2">
      <c r="E42" s="372" t="s">
        <v>195</v>
      </c>
      <c r="F42" s="335" t="s">
        <v>194</v>
      </c>
      <c r="G42" s="334">
        <v>426864648</v>
      </c>
      <c r="H42" s="334">
        <v>1050000</v>
      </c>
      <c r="I42" s="334">
        <f t="shared" si="2"/>
        <v>1050000</v>
      </c>
      <c r="J42" s="332">
        <f t="shared" si="1"/>
        <v>1050000</v>
      </c>
      <c r="K42" s="333">
        <f t="shared" ref="K42:K48" si="3">J42/G42*100</f>
        <v>0.24597961084844863</v>
      </c>
      <c r="L42" s="346"/>
    </row>
    <row r="43" spans="5:16" ht="18.75" customHeight="1" x14ac:dyDescent="0.2">
      <c r="E43" s="372" t="s">
        <v>196</v>
      </c>
      <c r="F43" s="335" t="s">
        <v>197</v>
      </c>
      <c r="G43" s="334">
        <v>420000000</v>
      </c>
      <c r="H43" s="334">
        <f>1488000+1080000</f>
        <v>2568000</v>
      </c>
      <c r="I43" s="334">
        <f t="shared" si="2"/>
        <v>2568000</v>
      </c>
      <c r="J43" s="332">
        <f t="shared" si="1"/>
        <v>2568000</v>
      </c>
      <c r="K43" s="333">
        <f t="shared" si="3"/>
        <v>0.61142857142857143</v>
      </c>
      <c r="L43" s="346"/>
      <c r="M43" s="404"/>
    </row>
    <row r="44" spans="5:16" ht="18.75" customHeight="1" x14ac:dyDescent="0.2">
      <c r="E44" s="373" t="s">
        <v>198</v>
      </c>
      <c r="F44" s="351" t="s">
        <v>162</v>
      </c>
      <c r="G44" s="426">
        <v>20400000000</v>
      </c>
      <c r="H44" s="331">
        <v>1546223884</v>
      </c>
      <c r="I44" s="331">
        <f t="shared" si="2"/>
        <v>1546223884</v>
      </c>
      <c r="J44" s="349">
        <f t="shared" si="1"/>
        <v>1546223884</v>
      </c>
      <c r="K44" s="350">
        <f t="shared" si="3"/>
        <v>7.5795288431372549</v>
      </c>
      <c r="L44" s="346"/>
      <c r="M44" s="404"/>
      <c r="P44" s="403"/>
    </row>
    <row r="45" spans="5:16" ht="18.75" customHeight="1" x14ac:dyDescent="0.2">
      <c r="E45" s="373" t="s">
        <v>199</v>
      </c>
      <c r="F45" s="351" t="s">
        <v>85</v>
      </c>
      <c r="G45" s="331">
        <v>300000000</v>
      </c>
      <c r="H45" s="331">
        <f>H46+H47</f>
        <v>2300000</v>
      </c>
      <c r="I45" s="331">
        <f t="shared" si="2"/>
        <v>2300000</v>
      </c>
      <c r="J45" s="349">
        <f t="shared" si="1"/>
        <v>2300000</v>
      </c>
      <c r="K45" s="350">
        <f t="shared" si="3"/>
        <v>0.76666666666666661</v>
      </c>
      <c r="L45" s="346"/>
      <c r="M45" s="405"/>
      <c r="N45" s="403"/>
    </row>
    <row r="46" spans="5:16" ht="18.75" customHeight="1" x14ac:dyDescent="0.2">
      <c r="E46" s="373"/>
      <c r="F46" s="344" t="s">
        <v>163</v>
      </c>
      <c r="G46" s="331"/>
      <c r="H46" s="334">
        <v>0</v>
      </c>
      <c r="I46" s="334">
        <f t="shared" si="2"/>
        <v>0</v>
      </c>
      <c r="J46" s="332">
        <f t="shared" si="1"/>
        <v>0</v>
      </c>
      <c r="K46" s="350"/>
      <c r="L46" s="346"/>
    </row>
    <row r="47" spans="5:16" ht="18.75" customHeight="1" x14ac:dyDescent="0.2">
      <c r="E47" s="373"/>
      <c r="F47" s="341" t="str">
        <f xml:space="preserve"> "Penerimaan Piutang " &amp;F45</f>
        <v>Penerimaan Piutang Pajak Parkir</v>
      </c>
      <c r="G47" s="331"/>
      <c r="H47" s="334">
        <v>2300000</v>
      </c>
      <c r="I47" s="334">
        <f t="shared" si="2"/>
        <v>2300000</v>
      </c>
      <c r="J47" s="332">
        <f t="shared" si="1"/>
        <v>2300000</v>
      </c>
      <c r="K47" s="350"/>
      <c r="L47" s="346"/>
    </row>
    <row r="48" spans="5:16" ht="18.75" customHeight="1" x14ac:dyDescent="0.2">
      <c r="E48" s="373" t="s">
        <v>202</v>
      </c>
      <c r="F48" s="351" t="s">
        <v>200</v>
      </c>
      <c r="G48" s="331">
        <v>80000000</v>
      </c>
      <c r="H48" s="331">
        <f>H49+H50</f>
        <v>750000</v>
      </c>
      <c r="I48" s="331">
        <f t="shared" si="2"/>
        <v>750000</v>
      </c>
      <c r="J48" s="331">
        <f t="shared" si="1"/>
        <v>750000</v>
      </c>
      <c r="K48" s="350">
        <f t="shared" si="3"/>
        <v>0.9375</v>
      </c>
      <c r="L48" s="346"/>
    </row>
    <row r="49" spans="5:14" ht="18.75" customHeight="1" x14ac:dyDescent="0.2">
      <c r="E49" s="372"/>
      <c r="F49" s="341" t="s">
        <v>201</v>
      </c>
      <c r="G49" s="334"/>
      <c r="H49" s="343">
        <v>750000</v>
      </c>
      <c r="I49" s="343">
        <f t="shared" si="2"/>
        <v>750000</v>
      </c>
      <c r="J49" s="332">
        <f t="shared" si="1"/>
        <v>750000</v>
      </c>
      <c r="K49" s="333"/>
      <c r="L49" s="346"/>
      <c r="M49" s="403"/>
    </row>
    <row r="50" spans="5:14" ht="18.75" customHeight="1" x14ac:dyDescent="0.2">
      <c r="E50" s="372"/>
      <c r="F50" s="341" t="str">
        <f xml:space="preserve"> "Penerimaan Piutang " &amp;F48</f>
        <v>Penerimaan Piutang Pajak Air Tanah</v>
      </c>
      <c r="G50" s="343"/>
      <c r="H50" s="343">
        <v>0</v>
      </c>
      <c r="I50" s="343">
        <f t="shared" si="2"/>
        <v>0</v>
      </c>
      <c r="J50" s="332">
        <f t="shared" si="1"/>
        <v>0</v>
      </c>
      <c r="K50" s="342"/>
      <c r="L50" s="346"/>
    </row>
    <row r="51" spans="5:14" ht="18.75" customHeight="1" x14ac:dyDescent="0.2">
      <c r="E51" s="373" t="s">
        <v>203</v>
      </c>
      <c r="F51" s="351" t="s">
        <v>87</v>
      </c>
      <c r="G51" s="331">
        <v>500000000</v>
      </c>
      <c r="H51" s="331">
        <v>0</v>
      </c>
      <c r="I51" s="331">
        <f t="shared" si="2"/>
        <v>0</v>
      </c>
      <c r="J51" s="349">
        <f t="shared" si="1"/>
        <v>0</v>
      </c>
      <c r="K51" s="350">
        <f>J51/G51*100</f>
        <v>0</v>
      </c>
      <c r="L51" s="346"/>
    </row>
    <row r="52" spans="5:14" ht="18.75" customHeight="1" x14ac:dyDescent="0.2">
      <c r="E52" s="373" t="s">
        <v>204</v>
      </c>
      <c r="F52" s="351" t="s">
        <v>226</v>
      </c>
      <c r="G52" s="331">
        <v>785886750</v>
      </c>
      <c r="H52" s="331">
        <f>H53+H54</f>
        <v>0</v>
      </c>
      <c r="I52" s="331">
        <f t="shared" si="2"/>
        <v>0</v>
      </c>
      <c r="J52" s="349">
        <f t="shared" si="1"/>
        <v>0</v>
      </c>
      <c r="K52" s="350">
        <v>0</v>
      </c>
      <c r="L52" s="346"/>
    </row>
    <row r="53" spans="5:14" ht="18.75" customHeight="1" x14ac:dyDescent="0.2">
      <c r="E53" s="373"/>
      <c r="F53" s="401" t="s">
        <v>228</v>
      </c>
      <c r="G53" s="331"/>
      <c r="H53" s="331"/>
      <c r="I53" s="331">
        <f>H53</f>
        <v>0</v>
      </c>
      <c r="J53" s="349">
        <f>I53</f>
        <v>0</v>
      </c>
      <c r="K53" s="350"/>
      <c r="L53" s="346"/>
    </row>
    <row r="54" spans="5:14" ht="18.75" customHeight="1" x14ac:dyDescent="0.2">
      <c r="E54" s="373"/>
      <c r="F54" s="401" t="s">
        <v>227</v>
      </c>
      <c r="G54" s="331"/>
      <c r="H54" s="334">
        <v>0</v>
      </c>
      <c r="I54" s="334">
        <f>H54</f>
        <v>0</v>
      </c>
      <c r="J54" s="332">
        <f>I54</f>
        <v>0</v>
      </c>
      <c r="K54" s="350"/>
      <c r="L54" s="346"/>
    </row>
    <row r="55" spans="5:14" ht="27" customHeight="1" x14ac:dyDescent="0.2">
      <c r="E55" s="373" t="s">
        <v>206</v>
      </c>
      <c r="F55" s="360" t="s">
        <v>205</v>
      </c>
      <c r="G55" s="361">
        <f>G56+G57</f>
        <v>33451567633</v>
      </c>
      <c r="H55" s="361">
        <f>H56+H57</f>
        <v>164298469</v>
      </c>
      <c r="I55" s="361">
        <f t="shared" si="2"/>
        <v>164298469</v>
      </c>
      <c r="J55" s="361">
        <f t="shared" si="1"/>
        <v>164298469</v>
      </c>
      <c r="K55" s="362">
        <f>J55/G55*100</f>
        <v>0.49115327210530912</v>
      </c>
      <c r="L55" s="346"/>
      <c r="M55" s="327"/>
      <c r="N55" s="403"/>
    </row>
    <row r="56" spans="5:14" ht="27" customHeight="1" x14ac:dyDescent="0.2">
      <c r="E56" s="372"/>
      <c r="F56" s="339" t="s">
        <v>207</v>
      </c>
      <c r="G56" s="343">
        <v>15673511656</v>
      </c>
      <c r="H56" s="358">
        <v>0</v>
      </c>
      <c r="I56" s="358"/>
      <c r="J56" s="359">
        <f t="shared" si="1"/>
        <v>0</v>
      </c>
      <c r="K56" s="402">
        <f t="shared" ref="K56" si="4">J56/G56*100</f>
        <v>0</v>
      </c>
      <c r="L56" s="346"/>
    </row>
    <row r="57" spans="5:14" ht="27" customHeight="1" x14ac:dyDescent="0.2">
      <c r="E57" s="372"/>
      <c r="F57" s="339" t="s">
        <v>208</v>
      </c>
      <c r="G57" s="343">
        <v>17778055977</v>
      </c>
      <c r="H57" s="363">
        <v>164298469</v>
      </c>
      <c r="I57" s="363">
        <f>H57</f>
        <v>164298469</v>
      </c>
      <c r="J57" s="359">
        <f t="shared" si="1"/>
        <v>164298469</v>
      </c>
      <c r="K57" s="342"/>
      <c r="L57" s="347"/>
    </row>
    <row r="58" spans="5:14" ht="26.25" customHeight="1" x14ac:dyDescent="0.2">
      <c r="E58" s="373" t="s">
        <v>209</v>
      </c>
      <c r="F58" s="352" t="s">
        <v>115</v>
      </c>
      <c r="G58" s="331">
        <v>11843815804</v>
      </c>
      <c r="H58" s="331">
        <v>254708400</v>
      </c>
      <c r="I58" s="331">
        <f>H58</f>
        <v>254708400</v>
      </c>
      <c r="J58" s="370">
        <f t="shared" si="1"/>
        <v>254708400</v>
      </c>
      <c r="K58" s="357">
        <f>J58/G58*100</f>
        <v>2.1505602942083715</v>
      </c>
      <c r="L58" s="346"/>
      <c r="M58" s="419"/>
    </row>
    <row r="59" spans="5:14" ht="10.5" customHeight="1" x14ac:dyDescent="0.2">
      <c r="E59" s="372"/>
      <c r="F59" s="336"/>
      <c r="G59" s="334"/>
      <c r="H59" s="334"/>
      <c r="I59" s="334"/>
      <c r="J59" s="334"/>
      <c r="K59" s="333"/>
      <c r="L59" s="346"/>
    </row>
    <row r="60" spans="5:14" ht="18.75" customHeight="1" x14ac:dyDescent="0.2">
      <c r="E60" s="390" t="str">
        <f>E10</f>
        <v>4.1.02</v>
      </c>
      <c r="F60" s="391" t="str">
        <f>F10</f>
        <v>HASIL RETRIBUSI DAERAH</v>
      </c>
      <c r="G60" s="375">
        <f>G61</f>
        <v>538484000</v>
      </c>
      <c r="H60" s="375">
        <v>0</v>
      </c>
      <c r="I60" s="375">
        <f t="shared" ref="I60:I65" si="5">H60</f>
        <v>0</v>
      </c>
      <c r="J60" s="375">
        <f t="shared" ref="J60:J65" si="6">H60</f>
        <v>0</v>
      </c>
      <c r="K60" s="388">
        <f>J60/G60*100</f>
        <v>0</v>
      </c>
      <c r="L60" s="389"/>
    </row>
    <row r="61" spans="5:14" s="313" customFormat="1" ht="18.75" customHeight="1" x14ac:dyDescent="0.2">
      <c r="E61" s="372" t="s">
        <v>210</v>
      </c>
      <c r="F61" s="371" t="s">
        <v>93</v>
      </c>
      <c r="G61" s="334">
        <f>G62+G63</f>
        <v>538484000</v>
      </c>
      <c r="H61" s="343">
        <v>0</v>
      </c>
      <c r="I61" s="343">
        <f t="shared" si="5"/>
        <v>0</v>
      </c>
      <c r="J61" s="343">
        <f t="shared" si="6"/>
        <v>0</v>
      </c>
      <c r="K61" s="342">
        <f>J61/G61*100</f>
        <v>0</v>
      </c>
      <c r="L61" s="348"/>
    </row>
    <row r="62" spans="5:14" ht="18.75" customHeight="1" x14ac:dyDescent="0.2">
      <c r="E62" s="372" t="s">
        <v>211</v>
      </c>
      <c r="F62" s="336" t="s">
        <v>212</v>
      </c>
      <c r="G62" s="343">
        <v>538484000</v>
      </c>
      <c r="H62" s="334">
        <v>0</v>
      </c>
      <c r="I62" s="334">
        <f t="shared" si="5"/>
        <v>0</v>
      </c>
      <c r="J62" s="332">
        <f t="shared" si="6"/>
        <v>0</v>
      </c>
      <c r="K62" s="333">
        <f>J62/G62*100</f>
        <v>0</v>
      </c>
      <c r="L62" s="346"/>
    </row>
    <row r="63" spans="5:14" ht="21" customHeight="1" x14ac:dyDescent="0.2">
      <c r="E63" s="372"/>
      <c r="F63" s="339" t="s">
        <v>213</v>
      </c>
      <c r="G63" s="334"/>
      <c r="H63" s="343">
        <v>0</v>
      </c>
      <c r="I63" s="343">
        <f t="shared" si="5"/>
        <v>0</v>
      </c>
      <c r="J63" s="332">
        <f t="shared" si="6"/>
        <v>0</v>
      </c>
      <c r="K63" s="333"/>
      <c r="L63" s="346"/>
    </row>
    <row r="64" spans="5:14" ht="21" customHeight="1" x14ac:dyDescent="0.2">
      <c r="E64" s="390" t="s">
        <v>214</v>
      </c>
      <c r="F64" s="391" t="str">
        <f>F11</f>
        <v>LAIN-LAIN PAD YANG SAH</v>
      </c>
      <c r="G64" s="375">
        <f>G65</f>
        <v>300000000</v>
      </c>
      <c r="H64" s="375">
        <f>H65</f>
        <v>50931687</v>
      </c>
      <c r="I64" s="375">
        <f>H64</f>
        <v>50931687</v>
      </c>
      <c r="J64" s="375">
        <f>H64</f>
        <v>50931687</v>
      </c>
      <c r="K64" s="388">
        <f>J64/G64*100</f>
        <v>16.977228999999998</v>
      </c>
      <c r="L64" s="389"/>
    </row>
    <row r="65" spans="5:14" ht="24" customHeight="1" x14ac:dyDescent="0.2">
      <c r="E65" s="372" t="s">
        <v>216</v>
      </c>
      <c r="F65" s="371" t="s">
        <v>217</v>
      </c>
      <c r="G65" s="334">
        <v>300000000</v>
      </c>
      <c r="H65" s="334">
        <f>H66+H67</f>
        <v>50931687</v>
      </c>
      <c r="I65" s="334">
        <f t="shared" si="5"/>
        <v>50931687</v>
      </c>
      <c r="J65" s="332">
        <f t="shared" si="6"/>
        <v>50931687</v>
      </c>
      <c r="K65" s="333">
        <f>J65/G65*100</f>
        <v>16.977228999999998</v>
      </c>
      <c r="L65" s="346"/>
      <c r="M65" s="405"/>
    </row>
    <row r="66" spans="5:14" ht="24" customHeight="1" x14ac:dyDescent="0.25">
      <c r="E66" s="372" t="s">
        <v>215</v>
      </c>
      <c r="F66" s="339" t="s">
        <v>218</v>
      </c>
      <c r="G66" s="334"/>
      <c r="H66" s="334">
        <v>37767649</v>
      </c>
      <c r="I66" s="334">
        <f>H66</f>
        <v>37767649</v>
      </c>
      <c r="J66" s="332">
        <f>I66</f>
        <v>37767649</v>
      </c>
      <c r="K66" s="333"/>
      <c r="L66" s="346"/>
      <c r="M66" s="423">
        <v>2700000</v>
      </c>
      <c r="N66" s="424" t="s">
        <v>279</v>
      </c>
    </row>
    <row r="67" spans="5:14" ht="24" customHeight="1" x14ac:dyDescent="0.25">
      <c r="E67" s="372"/>
      <c r="F67" s="339" t="s">
        <v>229</v>
      </c>
      <c r="G67" s="334"/>
      <c r="H67" s="334">
        <f>M69</f>
        <v>13164038</v>
      </c>
      <c r="I67" s="334">
        <f>H67</f>
        <v>13164038</v>
      </c>
      <c r="J67" s="332">
        <f>I67</f>
        <v>13164038</v>
      </c>
      <c r="K67" s="333"/>
      <c r="L67" s="346"/>
      <c r="M67" s="423">
        <v>10464038</v>
      </c>
      <c r="N67" s="424" t="s">
        <v>280</v>
      </c>
    </row>
    <row r="68" spans="5:14" ht="10.5" customHeight="1" thickBot="1" x14ac:dyDescent="0.3">
      <c r="E68" s="345"/>
      <c r="F68" s="335"/>
      <c r="G68" s="334"/>
      <c r="H68" s="334"/>
      <c r="I68" s="334"/>
      <c r="J68" s="334"/>
      <c r="K68" s="333"/>
      <c r="L68" s="346"/>
      <c r="M68" s="424"/>
      <c r="N68" s="424"/>
    </row>
    <row r="69" spans="5:14" ht="10.5" customHeight="1" x14ac:dyDescent="0.25">
      <c r="E69" s="353"/>
      <c r="F69" s="354"/>
      <c r="G69" s="355"/>
      <c r="H69" s="355"/>
      <c r="I69" s="355"/>
      <c r="J69" s="355"/>
      <c r="K69" s="356"/>
      <c r="L69" s="356"/>
      <c r="M69" s="423">
        <f>M66+M67</f>
        <v>13164038</v>
      </c>
      <c r="N69" s="424"/>
    </row>
    <row r="70" spans="5:14" ht="10.5" customHeight="1" x14ac:dyDescent="0.2">
      <c r="E70" s="364"/>
      <c r="F70" s="365"/>
      <c r="G70" s="366"/>
      <c r="H70" s="366"/>
      <c r="I70" s="366"/>
      <c r="J70" s="366"/>
      <c r="K70" s="367"/>
      <c r="L70" s="367"/>
    </row>
    <row r="71" spans="5:14" ht="19.5" customHeight="1" x14ac:dyDescent="0.2">
      <c r="J71" s="883" t="s">
        <v>278</v>
      </c>
      <c r="K71" s="868"/>
      <c r="L71" s="868"/>
    </row>
    <row r="72" spans="5:14" ht="12.75" customHeight="1" x14ac:dyDescent="0.2">
      <c r="E72" s="867" t="s">
        <v>120</v>
      </c>
      <c r="F72" s="867"/>
      <c r="G72" s="868" t="s">
        <v>165</v>
      </c>
      <c r="H72" s="868"/>
      <c r="I72" s="868"/>
      <c r="J72" s="884" t="s">
        <v>119</v>
      </c>
      <c r="K72" s="884"/>
      <c r="L72" s="884"/>
      <c r="M72" s="860"/>
      <c r="N72" s="860"/>
    </row>
    <row r="74" spans="5:14" ht="28.5" customHeight="1" x14ac:dyDescent="0.2"/>
    <row r="75" spans="5:14" x14ac:dyDescent="0.2">
      <c r="E75" s="838" t="str">
        <f>[1]DESEMBER!$E$73:$F$73</f>
        <v>ERNIATI,S.E,M.Si</v>
      </c>
      <c r="F75" s="838"/>
      <c r="G75" s="838" t="s">
        <v>166</v>
      </c>
      <c r="H75" s="838"/>
      <c r="I75" s="838"/>
      <c r="J75" s="838" t="s">
        <v>154</v>
      </c>
      <c r="K75" s="838"/>
      <c r="L75" s="838"/>
      <c r="M75" s="318"/>
      <c r="N75" s="316"/>
    </row>
    <row r="76" spans="5:14" x14ac:dyDescent="0.2">
      <c r="E76" s="833" t="s">
        <v>121</v>
      </c>
      <c r="F76" s="833"/>
      <c r="G76" s="832" t="s">
        <v>167</v>
      </c>
      <c r="H76" s="833"/>
      <c r="I76" s="833"/>
      <c r="J76" s="832" t="s">
        <v>155</v>
      </c>
      <c r="K76" s="833"/>
      <c r="L76" s="833"/>
      <c r="M76" s="863"/>
      <c r="N76" s="863"/>
    </row>
    <row r="77" spans="5:14" x14ac:dyDescent="0.2">
      <c r="F77" s="316"/>
      <c r="G77" s="314"/>
      <c r="H77" s="314"/>
      <c r="I77" s="314"/>
      <c r="J77" s="833"/>
      <c r="K77" s="833"/>
      <c r="L77" s="833"/>
      <c r="M77" s="863"/>
      <c r="N77" s="863"/>
    </row>
    <row r="78" spans="5:14" x14ac:dyDescent="0.2">
      <c r="F78" s="316"/>
      <c r="G78" s="314"/>
      <c r="H78" s="314"/>
      <c r="I78" s="314"/>
      <c r="J78" s="429"/>
      <c r="K78" s="429"/>
      <c r="L78" s="429"/>
      <c r="M78" s="432"/>
      <c r="N78" s="432"/>
    </row>
    <row r="79" spans="5:14" x14ac:dyDescent="0.2">
      <c r="F79" s="429"/>
      <c r="G79" s="833"/>
      <c r="H79" s="833"/>
      <c r="I79" s="833"/>
      <c r="J79" s="833"/>
      <c r="K79" s="833"/>
      <c r="L79" s="314"/>
      <c r="M79" s="833"/>
      <c r="N79" s="833"/>
    </row>
    <row r="80" spans="5:14" x14ac:dyDescent="0.2">
      <c r="F80" s="368" t="s">
        <v>122</v>
      </c>
      <c r="G80" s="369" t="s">
        <v>123</v>
      </c>
      <c r="H80" s="429"/>
      <c r="I80" s="429"/>
      <c r="J80" s="429"/>
      <c r="K80" s="429"/>
      <c r="L80" s="314"/>
      <c r="M80" s="429"/>
      <c r="N80" s="429"/>
    </row>
    <row r="81" spans="5:14" x14ac:dyDescent="0.2">
      <c r="G81" s="429"/>
      <c r="H81" s="429"/>
      <c r="I81" s="429"/>
      <c r="J81" s="429"/>
      <c r="K81" s="429"/>
      <c r="L81" s="314"/>
      <c r="M81" s="429"/>
      <c r="N81" s="429"/>
    </row>
    <row r="82" spans="5:14" x14ac:dyDescent="0.2">
      <c r="F82" s="338" t="s">
        <v>152</v>
      </c>
      <c r="G82" s="432" t="s">
        <v>124</v>
      </c>
      <c r="H82" s="429"/>
      <c r="I82" s="429"/>
      <c r="J82" s="429"/>
      <c r="K82" s="429"/>
      <c r="L82" s="314"/>
      <c r="M82" s="429"/>
      <c r="N82" s="429"/>
    </row>
    <row r="83" spans="5:14" x14ac:dyDescent="0.2">
      <c r="F83" s="338"/>
      <c r="G83" s="316"/>
      <c r="H83" s="429"/>
      <c r="I83" s="429"/>
      <c r="J83" s="429"/>
      <c r="K83" s="429"/>
      <c r="L83" s="314"/>
      <c r="M83" s="429"/>
      <c r="N83" s="429"/>
    </row>
    <row r="84" spans="5:14" x14ac:dyDescent="0.2">
      <c r="F84" s="338" t="s">
        <v>153</v>
      </c>
      <c r="G84" s="432" t="s">
        <v>124</v>
      </c>
      <c r="H84" s="429"/>
      <c r="I84" s="429"/>
      <c r="J84" s="429"/>
      <c r="K84" s="429"/>
      <c r="L84" s="314"/>
      <c r="M84" s="429"/>
      <c r="N84" s="429"/>
    </row>
    <row r="85" spans="5:14" x14ac:dyDescent="0.2">
      <c r="F85" s="314"/>
      <c r="G85" s="432"/>
      <c r="H85" s="429"/>
      <c r="I85" s="429"/>
      <c r="J85" s="429"/>
      <c r="K85" s="429"/>
      <c r="L85" s="314"/>
      <c r="M85" s="429"/>
      <c r="N85" s="429"/>
    </row>
    <row r="86" spans="5:14" x14ac:dyDescent="0.2">
      <c r="H86" s="429"/>
      <c r="I86" s="429"/>
      <c r="J86" s="429"/>
      <c r="K86" s="429"/>
      <c r="L86" s="314"/>
      <c r="M86" s="429"/>
      <c r="N86" s="429"/>
    </row>
    <row r="87" spans="5:14" x14ac:dyDescent="0.2">
      <c r="F87" s="314"/>
      <c r="G87" s="432"/>
    </row>
    <row r="88" spans="5:14" x14ac:dyDescent="0.2">
      <c r="I88" s="328" t="s">
        <v>145</v>
      </c>
    </row>
    <row r="91" spans="5:14" x14ac:dyDescent="0.2">
      <c r="E91" s="864"/>
      <c r="F91" s="864"/>
      <c r="G91" s="864"/>
      <c r="H91" s="864"/>
      <c r="I91" s="864"/>
      <c r="J91" s="864"/>
      <c r="K91" s="864"/>
      <c r="L91" s="864"/>
    </row>
    <row r="92" spans="5:14" x14ac:dyDescent="0.2">
      <c r="E92" s="864"/>
      <c r="F92" s="864"/>
      <c r="G92" s="864"/>
      <c r="H92" s="864"/>
      <c r="I92" s="864"/>
      <c r="J92" s="864"/>
      <c r="K92" s="864"/>
      <c r="L92" s="864"/>
    </row>
    <row r="93" spans="5:14" x14ac:dyDescent="0.2">
      <c r="E93" s="861"/>
      <c r="F93" s="861"/>
      <c r="G93" s="861"/>
      <c r="H93" s="861"/>
      <c r="I93" s="861"/>
      <c r="J93" s="861"/>
      <c r="K93" s="861"/>
      <c r="L93" s="861"/>
    </row>
    <row r="94" spans="5:14" x14ac:dyDescent="0.2">
      <c r="E94" s="425"/>
      <c r="F94" s="425"/>
      <c r="G94" s="425"/>
      <c r="H94" s="425"/>
      <c r="I94" s="425"/>
      <c r="J94" s="425"/>
      <c r="K94" s="425"/>
      <c r="L94" s="425"/>
      <c r="M94" s="425"/>
    </row>
    <row r="95" spans="5:14" x14ac:dyDescent="0.2">
      <c r="E95" s="433"/>
      <c r="F95" s="434"/>
      <c r="G95" s="435"/>
      <c r="H95" s="434"/>
      <c r="I95" s="434"/>
      <c r="J95" s="434"/>
      <c r="K95" s="434"/>
      <c r="L95" s="435"/>
      <c r="M95" s="425"/>
    </row>
    <row r="96" spans="5:14" ht="17.25" customHeight="1" x14ac:dyDescent="0.2">
      <c r="E96" s="436"/>
      <c r="F96" s="437"/>
      <c r="G96" s="438"/>
      <c r="H96" s="438"/>
      <c r="I96" s="438"/>
      <c r="J96" s="438"/>
      <c r="K96" s="439"/>
      <c r="L96" s="439"/>
      <c r="M96" s="425"/>
    </row>
    <row r="97" spans="5:13" ht="17.25" customHeight="1" x14ac:dyDescent="0.2">
      <c r="E97" s="440"/>
      <c r="F97" s="441"/>
      <c r="G97" s="442"/>
      <c r="H97" s="442"/>
      <c r="I97" s="442"/>
      <c r="J97" s="442"/>
      <c r="K97" s="443"/>
      <c r="L97" s="443"/>
      <c r="M97" s="425"/>
    </row>
    <row r="98" spans="5:13" ht="22.5" customHeight="1" x14ac:dyDescent="0.2">
      <c r="E98" s="440"/>
      <c r="F98" s="441"/>
      <c r="G98" s="442"/>
      <c r="H98" s="442"/>
      <c r="I98" s="442"/>
      <c r="J98" s="442"/>
      <c r="K98" s="443"/>
      <c r="L98" s="443"/>
      <c r="M98" s="425"/>
    </row>
    <row r="99" spans="5:13" ht="22.5" customHeight="1" x14ac:dyDescent="0.2">
      <c r="E99" s="440"/>
      <c r="F99" s="441"/>
      <c r="G99" s="442"/>
      <c r="H99" s="442"/>
      <c r="I99" s="442"/>
      <c r="J99" s="442"/>
      <c r="K99" s="443"/>
      <c r="L99" s="443"/>
      <c r="M99" s="425"/>
    </row>
    <row r="100" spans="5:13" ht="14.25" customHeight="1" x14ac:dyDescent="0.2">
      <c r="E100" s="444"/>
      <c r="F100" s="445"/>
      <c r="G100" s="446"/>
      <c r="H100" s="446"/>
      <c r="I100" s="446"/>
      <c r="J100" s="446"/>
      <c r="K100" s="447"/>
      <c r="L100" s="447"/>
      <c r="M100" s="425"/>
    </row>
    <row r="101" spans="5:13" ht="16.5" customHeight="1" x14ac:dyDescent="0.2">
      <c r="E101" s="444"/>
      <c r="F101" s="445"/>
      <c r="G101" s="446"/>
      <c r="H101" s="446"/>
      <c r="I101" s="446"/>
      <c r="J101" s="446"/>
      <c r="K101" s="447"/>
      <c r="L101" s="447"/>
      <c r="M101" s="425"/>
    </row>
    <row r="102" spans="5:13" ht="16.5" customHeight="1" x14ac:dyDescent="0.2">
      <c r="E102" s="444"/>
      <c r="F102" s="448"/>
      <c r="G102" s="449"/>
      <c r="H102" s="449"/>
      <c r="I102" s="449"/>
      <c r="J102" s="449"/>
      <c r="K102" s="450"/>
      <c r="L102" s="450"/>
      <c r="M102" s="425"/>
    </row>
    <row r="103" spans="5:13" ht="23.25" customHeight="1" x14ac:dyDescent="0.2">
      <c r="E103" s="444"/>
      <c r="F103" s="451"/>
      <c r="G103" s="449"/>
      <c r="H103" s="449"/>
      <c r="I103" s="449"/>
      <c r="J103" s="449"/>
      <c r="K103" s="450"/>
      <c r="L103" s="450"/>
      <c r="M103" s="425"/>
    </row>
    <row r="104" spans="5:13" ht="19.5" customHeight="1" x14ac:dyDescent="0.2">
      <c r="E104" s="444"/>
      <c r="F104" s="448"/>
      <c r="G104" s="449"/>
      <c r="H104" s="449"/>
      <c r="I104" s="449"/>
      <c r="J104" s="449"/>
      <c r="K104" s="450"/>
      <c r="L104" s="450"/>
      <c r="M104" s="425"/>
    </row>
    <row r="105" spans="5:13" ht="18.75" customHeight="1" x14ac:dyDescent="0.2">
      <c r="E105" s="444"/>
      <c r="F105" s="448"/>
      <c r="G105" s="449"/>
      <c r="H105" s="449"/>
      <c r="I105" s="449"/>
      <c r="J105" s="449"/>
      <c r="K105" s="450"/>
      <c r="L105" s="450"/>
      <c r="M105" s="425"/>
    </row>
    <row r="106" spans="5:13" ht="19.5" customHeight="1" x14ac:dyDescent="0.2">
      <c r="E106" s="444"/>
      <c r="F106" s="448"/>
      <c r="G106" s="449"/>
      <c r="H106" s="449"/>
      <c r="I106" s="449"/>
      <c r="J106" s="449"/>
      <c r="K106" s="450"/>
      <c r="L106" s="450"/>
      <c r="M106" s="425"/>
    </row>
    <row r="107" spans="5:13" ht="19.5" customHeight="1" x14ac:dyDescent="0.2">
      <c r="E107" s="444"/>
      <c r="F107" s="448"/>
      <c r="G107" s="449"/>
      <c r="H107" s="449"/>
      <c r="I107" s="449"/>
      <c r="J107" s="449"/>
      <c r="K107" s="450"/>
      <c r="L107" s="450"/>
      <c r="M107" s="425"/>
    </row>
    <row r="108" spans="5:13" ht="19.5" customHeight="1" x14ac:dyDescent="0.2">
      <c r="E108" s="444"/>
      <c r="F108" s="452"/>
      <c r="G108" s="449"/>
      <c r="H108" s="449"/>
      <c r="I108" s="449"/>
      <c r="J108" s="449"/>
      <c r="K108" s="450"/>
      <c r="L108" s="450"/>
      <c r="M108" s="425"/>
    </row>
    <row r="109" spans="5:13" ht="19.5" customHeight="1" x14ac:dyDescent="0.2">
      <c r="E109" s="444"/>
      <c r="F109" s="448"/>
      <c r="G109" s="449"/>
      <c r="H109" s="449"/>
      <c r="I109" s="449"/>
      <c r="J109" s="449"/>
      <c r="K109" s="450"/>
      <c r="L109" s="450"/>
      <c r="M109" s="425"/>
    </row>
    <row r="110" spans="5:13" ht="19.5" customHeight="1" x14ac:dyDescent="0.2">
      <c r="E110" s="444"/>
      <c r="F110" s="452"/>
      <c r="G110" s="449"/>
      <c r="H110" s="449"/>
      <c r="I110" s="449"/>
      <c r="J110" s="449"/>
      <c r="K110" s="450"/>
      <c r="L110" s="450"/>
      <c r="M110" s="425"/>
    </row>
    <row r="111" spans="5:13" ht="19.5" customHeight="1" x14ac:dyDescent="0.2">
      <c r="E111" s="444"/>
      <c r="F111" s="448"/>
      <c r="G111" s="449"/>
      <c r="H111" s="449"/>
      <c r="I111" s="449"/>
      <c r="J111" s="449"/>
      <c r="K111" s="450"/>
      <c r="L111" s="450"/>
      <c r="M111" s="425"/>
    </row>
    <row r="112" spans="5:13" ht="19.5" customHeight="1" x14ac:dyDescent="0.2">
      <c r="E112" s="444"/>
      <c r="F112" s="448"/>
      <c r="G112" s="449"/>
      <c r="H112" s="449"/>
      <c r="I112" s="449"/>
      <c r="J112" s="449"/>
      <c r="K112" s="450"/>
      <c r="L112" s="450"/>
      <c r="M112" s="425"/>
    </row>
    <row r="113" spans="5:13" ht="19.5" customHeight="1" x14ac:dyDescent="0.2">
      <c r="E113" s="444"/>
      <c r="F113" s="453"/>
      <c r="G113" s="449"/>
      <c r="H113" s="449"/>
      <c r="I113" s="449"/>
      <c r="J113" s="449"/>
      <c r="K113" s="450"/>
      <c r="L113" s="450"/>
      <c r="M113" s="425"/>
    </row>
    <row r="114" spans="5:13" ht="16.5" customHeight="1" x14ac:dyDescent="0.2">
      <c r="E114" s="444"/>
      <c r="F114" s="453"/>
      <c r="G114" s="449"/>
      <c r="H114" s="449"/>
      <c r="I114" s="449"/>
      <c r="J114" s="449"/>
      <c r="K114" s="450"/>
      <c r="L114" s="450"/>
      <c r="M114" s="425"/>
    </row>
    <row r="115" spans="5:13" ht="15" customHeight="1" x14ac:dyDescent="0.2">
      <c r="E115" s="444"/>
      <c r="F115" s="448"/>
      <c r="G115" s="449"/>
      <c r="H115" s="449"/>
      <c r="I115" s="449"/>
      <c r="J115" s="449"/>
      <c r="K115" s="450"/>
      <c r="L115" s="450"/>
      <c r="M115" s="425"/>
    </row>
    <row r="116" spans="5:13" ht="19.5" customHeight="1" x14ac:dyDescent="0.2">
      <c r="E116" s="444"/>
      <c r="F116" s="448"/>
      <c r="G116" s="449"/>
      <c r="H116" s="449"/>
      <c r="I116" s="449"/>
      <c r="J116" s="449"/>
      <c r="K116" s="450"/>
      <c r="L116" s="450"/>
      <c r="M116" s="425"/>
    </row>
    <row r="117" spans="5:13" ht="19.5" customHeight="1" x14ac:dyDescent="0.2">
      <c r="E117" s="444"/>
      <c r="F117" s="448"/>
      <c r="G117" s="449"/>
      <c r="H117" s="449"/>
      <c r="I117" s="449"/>
      <c r="J117" s="449"/>
      <c r="K117" s="450"/>
      <c r="L117" s="450"/>
      <c r="M117" s="425"/>
    </row>
    <row r="118" spans="5:13" ht="19.5" customHeight="1" x14ac:dyDescent="0.2">
      <c r="E118" s="444"/>
      <c r="F118" s="448"/>
      <c r="G118" s="449"/>
      <c r="H118" s="449"/>
      <c r="I118" s="449"/>
      <c r="J118" s="449"/>
      <c r="K118" s="450"/>
      <c r="L118" s="450"/>
      <c r="M118" s="425"/>
    </row>
    <row r="119" spans="5:13" ht="19.5" customHeight="1" x14ac:dyDescent="0.2">
      <c r="E119" s="444"/>
      <c r="F119" s="448"/>
      <c r="G119" s="449"/>
      <c r="H119" s="449"/>
      <c r="I119" s="449"/>
      <c r="J119" s="449"/>
      <c r="K119" s="450"/>
      <c r="L119" s="450"/>
      <c r="M119" s="425"/>
    </row>
    <row r="120" spans="5:13" ht="26.25" customHeight="1" x14ac:dyDescent="0.2">
      <c r="E120" s="444"/>
      <c r="F120" s="451"/>
      <c r="G120" s="449"/>
      <c r="H120" s="449"/>
      <c r="I120" s="449"/>
      <c r="J120" s="449"/>
      <c r="K120" s="450"/>
      <c r="L120" s="450"/>
      <c r="M120" s="425"/>
    </row>
    <row r="121" spans="5:13" ht="26.25" customHeight="1" x14ac:dyDescent="0.2">
      <c r="E121" s="444"/>
      <c r="F121" s="451"/>
      <c r="G121" s="449"/>
      <c r="H121" s="449"/>
      <c r="I121" s="449"/>
      <c r="J121" s="449"/>
      <c r="K121" s="450"/>
      <c r="L121" s="450"/>
      <c r="M121" s="425"/>
    </row>
    <row r="122" spans="5:13" ht="27" customHeight="1" x14ac:dyDescent="0.2">
      <c r="E122" s="444"/>
      <c r="F122" s="445"/>
      <c r="G122" s="446"/>
      <c r="H122" s="446"/>
      <c r="I122" s="446"/>
      <c r="J122" s="446"/>
      <c r="K122" s="447"/>
      <c r="L122" s="447"/>
      <c r="M122" s="425"/>
    </row>
    <row r="123" spans="5:13" ht="19.5" customHeight="1" x14ac:dyDescent="0.2">
      <c r="E123" s="454"/>
      <c r="F123" s="455"/>
      <c r="G123" s="456"/>
      <c r="H123" s="456"/>
      <c r="I123" s="456"/>
      <c r="J123" s="456"/>
      <c r="K123" s="457"/>
      <c r="L123" s="457"/>
      <c r="M123" s="425"/>
    </row>
    <row r="124" spans="5:13" ht="19.5" customHeight="1" x14ac:dyDescent="0.2">
      <c r="E124" s="444"/>
      <c r="F124" s="453"/>
      <c r="G124" s="449"/>
      <c r="H124" s="449"/>
      <c r="I124" s="449"/>
      <c r="J124" s="449"/>
      <c r="K124" s="450"/>
      <c r="L124" s="450"/>
      <c r="M124" s="425"/>
    </row>
    <row r="125" spans="5:13" ht="19.5" customHeight="1" x14ac:dyDescent="0.2">
      <c r="E125" s="444"/>
      <c r="F125" s="453"/>
      <c r="G125" s="449"/>
      <c r="H125" s="449"/>
      <c r="I125" s="449"/>
      <c r="J125" s="449"/>
      <c r="K125" s="450"/>
      <c r="L125" s="450"/>
      <c r="M125" s="425"/>
    </row>
    <row r="126" spans="5:13" ht="19.5" customHeight="1" x14ac:dyDescent="0.2">
      <c r="E126" s="444"/>
      <c r="F126" s="453"/>
      <c r="G126" s="449"/>
      <c r="H126" s="449"/>
      <c r="I126" s="449"/>
      <c r="J126" s="449"/>
      <c r="K126" s="450"/>
      <c r="L126" s="450"/>
      <c r="M126" s="425"/>
    </row>
    <row r="127" spans="5:13" ht="19.5" customHeight="1" x14ac:dyDescent="0.2">
      <c r="E127" s="444"/>
      <c r="F127" s="453"/>
      <c r="G127" s="449"/>
      <c r="H127" s="449"/>
      <c r="I127" s="449"/>
      <c r="J127" s="449"/>
      <c r="K127" s="450"/>
      <c r="L127" s="450"/>
      <c r="M127" s="425"/>
    </row>
    <row r="128" spans="5:13" ht="19.5" customHeight="1" x14ac:dyDescent="0.2">
      <c r="E128" s="444"/>
      <c r="F128" s="453"/>
      <c r="G128" s="449"/>
      <c r="H128" s="449"/>
      <c r="I128" s="449"/>
      <c r="J128" s="449"/>
      <c r="K128" s="450"/>
      <c r="L128" s="450"/>
      <c r="M128" s="425"/>
    </row>
    <row r="129" spans="5:13" ht="19.5" customHeight="1" x14ac:dyDescent="0.2">
      <c r="E129" s="444"/>
      <c r="F129" s="453"/>
      <c r="G129" s="449"/>
      <c r="H129" s="449"/>
      <c r="I129" s="449"/>
      <c r="J129" s="449"/>
      <c r="K129" s="450"/>
      <c r="L129" s="450"/>
      <c r="M129" s="425"/>
    </row>
    <row r="130" spans="5:13" ht="19.5" customHeight="1" x14ac:dyDescent="0.2">
      <c r="E130" s="454"/>
      <c r="F130" s="455"/>
      <c r="G130" s="456"/>
      <c r="H130" s="456"/>
      <c r="I130" s="456"/>
      <c r="J130" s="456"/>
      <c r="K130" s="457"/>
      <c r="L130" s="457"/>
      <c r="M130" s="425"/>
    </row>
    <row r="131" spans="5:13" ht="19.5" customHeight="1" x14ac:dyDescent="0.2">
      <c r="E131" s="444"/>
      <c r="F131" s="453"/>
      <c r="G131" s="449"/>
      <c r="H131" s="458"/>
      <c r="I131" s="458"/>
      <c r="J131" s="458"/>
      <c r="K131" s="450"/>
      <c r="L131" s="450"/>
      <c r="M131" s="425"/>
    </row>
    <row r="132" spans="5:13" ht="19.5" customHeight="1" x14ac:dyDescent="0.2">
      <c r="E132" s="444"/>
      <c r="F132" s="445"/>
      <c r="G132" s="446"/>
      <c r="H132" s="446"/>
      <c r="I132" s="446"/>
      <c r="J132" s="446"/>
      <c r="K132" s="447"/>
      <c r="L132" s="447"/>
      <c r="M132" s="425"/>
    </row>
    <row r="133" spans="5:13" ht="19.5" customHeight="1" x14ac:dyDescent="0.2">
      <c r="E133" s="444"/>
      <c r="F133" s="452"/>
      <c r="G133" s="449"/>
      <c r="H133" s="459"/>
      <c r="I133" s="459"/>
      <c r="J133" s="459"/>
      <c r="K133" s="450"/>
      <c r="L133" s="450"/>
      <c r="M133" s="425"/>
    </row>
    <row r="134" spans="5:13" ht="19.5" customHeight="1" x14ac:dyDescent="0.2">
      <c r="E134" s="444"/>
      <c r="F134" s="452"/>
      <c r="G134" s="449"/>
      <c r="H134" s="460"/>
      <c r="I134" s="460"/>
      <c r="J134" s="460"/>
      <c r="K134" s="450"/>
      <c r="L134" s="450"/>
      <c r="M134" s="425"/>
    </row>
    <row r="135" spans="5:13" ht="18.75" customHeight="1" x14ac:dyDescent="0.2">
      <c r="E135" s="444"/>
      <c r="F135" s="452"/>
      <c r="G135" s="449"/>
      <c r="H135" s="449"/>
      <c r="I135" s="449"/>
      <c r="J135" s="449"/>
      <c r="K135" s="450"/>
      <c r="L135" s="450"/>
      <c r="M135" s="425"/>
    </row>
    <row r="136" spans="5:13" x14ac:dyDescent="0.2">
      <c r="E136" s="425"/>
      <c r="F136" s="425"/>
      <c r="G136" s="461"/>
      <c r="H136" s="425"/>
      <c r="I136" s="425"/>
      <c r="J136" s="425"/>
      <c r="K136" s="425"/>
      <c r="L136" s="425"/>
      <c r="M136" s="425"/>
    </row>
    <row r="137" spans="5:13" ht="12.75" customHeight="1" x14ac:dyDescent="0.2">
      <c r="E137" s="425"/>
      <c r="F137" s="425"/>
      <c r="G137" s="425"/>
      <c r="H137" s="425"/>
      <c r="I137" s="425"/>
      <c r="J137" s="857"/>
      <c r="K137" s="857"/>
      <c r="L137" s="857"/>
      <c r="M137" s="425"/>
    </row>
    <row r="138" spans="5:13" ht="12.75" customHeight="1" x14ac:dyDescent="0.2">
      <c r="E138" s="425"/>
      <c r="F138" s="462"/>
      <c r="G138" s="857"/>
      <c r="H138" s="857"/>
      <c r="I138" s="857"/>
      <c r="J138" s="858"/>
      <c r="K138" s="858"/>
      <c r="L138" s="858"/>
      <c r="M138" s="425"/>
    </row>
    <row r="139" spans="5:13" x14ac:dyDescent="0.2">
      <c r="E139" s="425"/>
      <c r="F139" s="425"/>
      <c r="G139" s="425"/>
      <c r="H139" s="425"/>
      <c r="I139" s="425"/>
      <c r="J139" s="425"/>
      <c r="K139" s="425"/>
      <c r="L139" s="425"/>
      <c r="M139" s="425"/>
    </row>
    <row r="140" spans="5:13" x14ac:dyDescent="0.2">
      <c r="E140" s="425"/>
      <c r="F140" s="425"/>
      <c r="G140" s="425"/>
      <c r="H140" s="425"/>
      <c r="I140" s="425"/>
      <c r="J140" s="425"/>
      <c r="K140" s="425"/>
      <c r="L140" s="425"/>
      <c r="M140" s="425"/>
    </row>
    <row r="141" spans="5:13" x14ac:dyDescent="0.2">
      <c r="E141" s="425"/>
      <c r="F141" s="425"/>
      <c r="G141" s="425"/>
      <c r="H141" s="425"/>
      <c r="I141" s="425"/>
      <c r="J141" s="425"/>
      <c r="K141" s="425"/>
      <c r="L141" s="425"/>
      <c r="M141" s="425"/>
    </row>
    <row r="142" spans="5:13" x14ac:dyDescent="0.2">
      <c r="E142" s="425"/>
      <c r="F142" s="464"/>
      <c r="G142" s="463"/>
      <c r="H142" s="463"/>
      <c r="I142" s="464"/>
      <c r="J142" s="859"/>
      <c r="K142" s="859"/>
      <c r="L142" s="859"/>
      <c r="M142" s="425"/>
    </row>
    <row r="143" spans="5:13" x14ac:dyDescent="0.2">
      <c r="E143" s="425"/>
      <c r="F143" s="465"/>
      <c r="G143" s="461"/>
      <c r="H143" s="461"/>
      <c r="I143" s="461"/>
      <c r="J143" s="856"/>
      <c r="K143" s="856"/>
      <c r="L143" s="856"/>
      <c r="M143" s="425"/>
    </row>
    <row r="144" spans="5:13" x14ac:dyDescent="0.2">
      <c r="E144" s="425"/>
      <c r="F144" s="464"/>
      <c r="G144" s="461"/>
      <c r="H144" s="461"/>
      <c r="I144" s="461"/>
      <c r="J144" s="856"/>
      <c r="K144" s="856"/>
      <c r="L144" s="856"/>
      <c r="M144" s="425"/>
    </row>
    <row r="145" spans="5:13" x14ac:dyDescent="0.2">
      <c r="E145" s="425"/>
      <c r="F145" s="465"/>
      <c r="G145" s="856"/>
      <c r="H145" s="856"/>
      <c r="I145" s="856"/>
      <c r="J145" s="856"/>
      <c r="K145" s="856"/>
      <c r="L145" s="461"/>
      <c r="M145" s="425"/>
    </row>
    <row r="146" spans="5:13" x14ac:dyDescent="0.2">
      <c r="E146" s="425"/>
      <c r="F146" s="425"/>
      <c r="G146" s="856"/>
      <c r="H146" s="856"/>
      <c r="I146" s="856"/>
      <c r="J146" s="856"/>
      <c r="K146" s="856"/>
      <c r="L146" s="461"/>
      <c r="M146" s="425"/>
    </row>
    <row r="147" spans="5:13" x14ac:dyDescent="0.2">
      <c r="E147" s="425"/>
      <c r="F147" s="466"/>
      <c r="G147" s="464"/>
      <c r="H147" s="465"/>
      <c r="I147" s="465"/>
      <c r="J147" s="465"/>
      <c r="K147" s="465"/>
      <c r="L147" s="461"/>
      <c r="M147" s="425"/>
    </row>
    <row r="148" spans="5:13" x14ac:dyDescent="0.2">
      <c r="E148" s="425"/>
      <c r="F148" s="425"/>
      <c r="G148" s="465"/>
      <c r="H148" s="465"/>
      <c r="I148" s="465"/>
      <c r="J148" s="465"/>
      <c r="K148" s="465"/>
      <c r="L148" s="461"/>
      <c r="M148" s="425"/>
    </row>
    <row r="149" spans="5:13" x14ac:dyDescent="0.2">
      <c r="E149" s="425"/>
      <c r="F149" s="461"/>
      <c r="G149" s="467"/>
      <c r="H149" s="465"/>
      <c r="I149" s="465"/>
      <c r="J149" s="465"/>
      <c r="K149" s="465"/>
      <c r="L149" s="461"/>
      <c r="M149" s="425"/>
    </row>
    <row r="150" spans="5:13" x14ac:dyDescent="0.2">
      <c r="E150" s="425"/>
      <c r="F150" s="425"/>
      <c r="G150" s="464"/>
      <c r="H150" s="465"/>
      <c r="I150" s="465"/>
      <c r="J150" s="465"/>
      <c r="K150" s="465"/>
      <c r="L150" s="461"/>
      <c r="M150" s="425"/>
    </row>
    <row r="151" spans="5:13" x14ac:dyDescent="0.2">
      <c r="E151" s="425"/>
      <c r="F151" s="461"/>
      <c r="G151" s="467"/>
      <c r="H151" s="465"/>
      <c r="I151" s="465"/>
      <c r="J151" s="465"/>
      <c r="K151" s="465"/>
      <c r="L151" s="461"/>
      <c r="M151" s="425"/>
    </row>
    <row r="152" spans="5:13" x14ac:dyDescent="0.2">
      <c r="E152" s="425"/>
      <c r="F152" s="461"/>
      <c r="G152" s="467"/>
      <c r="H152" s="465"/>
      <c r="I152" s="465"/>
      <c r="J152" s="465"/>
      <c r="K152" s="465"/>
      <c r="L152" s="461"/>
      <c r="M152" s="425"/>
    </row>
    <row r="153" spans="5:13" x14ac:dyDescent="0.2">
      <c r="E153" s="425"/>
      <c r="F153" s="425"/>
      <c r="G153" s="425"/>
      <c r="H153" s="465"/>
      <c r="I153" s="465"/>
      <c r="J153" s="465"/>
      <c r="K153" s="465"/>
      <c r="L153" s="461"/>
      <c r="M153" s="425"/>
    </row>
    <row r="154" spans="5:13" x14ac:dyDescent="0.2">
      <c r="E154" s="425"/>
      <c r="F154" s="461"/>
      <c r="G154" s="467"/>
      <c r="H154" s="425"/>
      <c r="I154" s="425"/>
      <c r="J154" s="425"/>
      <c r="K154" s="425"/>
      <c r="L154" s="425"/>
      <c r="M154" s="425"/>
    </row>
    <row r="155" spans="5:13" x14ac:dyDescent="0.2">
      <c r="E155" s="425"/>
      <c r="F155" s="425"/>
      <c r="G155" s="425"/>
      <c r="H155" s="425"/>
      <c r="I155" s="425"/>
      <c r="J155" s="425"/>
      <c r="K155" s="425"/>
      <c r="L155" s="425"/>
      <c r="M155" s="425"/>
    </row>
    <row r="156" spans="5:13" x14ac:dyDescent="0.2">
      <c r="E156" s="425"/>
      <c r="F156" s="425"/>
      <c r="G156" s="425"/>
      <c r="H156" s="425"/>
      <c r="I156" s="425"/>
      <c r="J156" s="425"/>
      <c r="K156" s="425"/>
      <c r="L156" s="425"/>
      <c r="M156" s="425"/>
    </row>
    <row r="157" spans="5:13" x14ac:dyDescent="0.2">
      <c r="E157" s="425"/>
      <c r="F157" s="425"/>
      <c r="G157" s="425"/>
      <c r="H157" s="425"/>
      <c r="I157" s="425"/>
      <c r="J157" s="425"/>
      <c r="K157" s="425"/>
      <c r="L157" s="425"/>
      <c r="M157" s="425"/>
    </row>
    <row r="158" spans="5:13" x14ac:dyDescent="0.2">
      <c r="E158" s="425"/>
      <c r="F158" s="425"/>
      <c r="G158" s="425"/>
      <c r="H158" s="425"/>
      <c r="I158" s="425"/>
      <c r="J158" s="425"/>
      <c r="K158" s="425"/>
      <c r="L158" s="425"/>
      <c r="M158" s="425"/>
    </row>
    <row r="159" spans="5:13" x14ac:dyDescent="0.2">
      <c r="E159" s="425"/>
      <c r="F159" s="425"/>
      <c r="G159" s="425"/>
      <c r="H159" s="425"/>
      <c r="I159" s="425"/>
      <c r="J159" s="425"/>
      <c r="K159" s="425"/>
      <c r="L159" s="425"/>
      <c r="M159" s="425"/>
    </row>
    <row r="160" spans="5:13" x14ac:dyDescent="0.2">
      <c r="E160" s="425"/>
      <c r="F160" s="425"/>
      <c r="G160" s="425"/>
      <c r="H160" s="425"/>
      <c r="I160" s="425"/>
      <c r="J160" s="425"/>
      <c r="K160" s="425"/>
      <c r="L160" s="425"/>
      <c r="M160" s="425"/>
    </row>
    <row r="161" spans="5:13" x14ac:dyDescent="0.2">
      <c r="E161" s="425"/>
      <c r="F161" s="425"/>
      <c r="G161" s="425"/>
      <c r="H161" s="425"/>
      <c r="I161" s="425"/>
      <c r="J161" s="425"/>
      <c r="K161" s="425"/>
      <c r="L161" s="425"/>
      <c r="M161" s="425"/>
    </row>
    <row r="162" spans="5:13" x14ac:dyDescent="0.2">
      <c r="E162" s="425"/>
      <c r="F162" s="425"/>
      <c r="G162" s="425"/>
      <c r="H162" s="425"/>
      <c r="I162" s="425"/>
      <c r="J162" s="425"/>
      <c r="K162" s="425"/>
      <c r="L162" s="425"/>
      <c r="M162" s="425"/>
    </row>
    <row r="163" spans="5:13" ht="21" customHeight="1" x14ac:dyDescent="0.2">
      <c r="E163" s="425"/>
      <c r="F163" s="425"/>
      <c r="G163" s="425"/>
      <c r="H163" s="425"/>
      <c r="I163" s="425"/>
      <c r="J163" s="425"/>
      <c r="K163" s="425"/>
      <c r="L163" s="425"/>
      <c r="M163" s="425"/>
    </row>
    <row r="164" spans="5:13" ht="21" customHeight="1" x14ac:dyDescent="0.2">
      <c r="E164" s="425"/>
      <c r="F164" s="425"/>
      <c r="G164" s="425"/>
      <c r="H164" s="425"/>
      <c r="I164" s="425"/>
      <c r="J164" s="425"/>
      <c r="K164" s="425"/>
      <c r="L164" s="425"/>
      <c r="M164" s="425"/>
    </row>
    <row r="165" spans="5:13" ht="21" customHeight="1" x14ac:dyDescent="0.2">
      <c r="E165" s="425"/>
      <c r="F165" s="425"/>
      <c r="G165" s="425"/>
      <c r="H165" s="425"/>
      <c r="I165" s="425"/>
      <c r="J165" s="425"/>
      <c r="K165" s="425"/>
      <c r="L165" s="425"/>
      <c r="M165" s="425"/>
    </row>
    <row r="166" spans="5:13" ht="21" customHeight="1" x14ac:dyDescent="0.2">
      <c r="E166" s="425"/>
      <c r="F166" s="425"/>
      <c r="G166" s="425"/>
      <c r="H166" s="425"/>
      <c r="I166" s="425"/>
      <c r="J166" s="425"/>
      <c r="K166" s="425"/>
      <c r="L166" s="425"/>
      <c r="M166" s="425"/>
    </row>
    <row r="167" spans="5:13" x14ac:dyDescent="0.2">
      <c r="E167" s="425"/>
      <c r="F167" s="425"/>
      <c r="G167" s="425"/>
      <c r="H167" s="425"/>
      <c r="I167" s="425"/>
      <c r="J167" s="425"/>
      <c r="K167" s="425"/>
      <c r="L167" s="425"/>
      <c r="M167" s="425"/>
    </row>
    <row r="168" spans="5:13" ht="20.25" customHeight="1" x14ac:dyDescent="0.2">
      <c r="E168" s="425"/>
      <c r="F168" s="425"/>
      <c r="G168" s="425"/>
      <c r="H168" s="425"/>
      <c r="I168" s="425"/>
      <c r="J168" s="425"/>
      <c r="K168" s="425"/>
      <c r="L168" s="425"/>
      <c r="M168" s="425"/>
    </row>
    <row r="169" spans="5:13" ht="20.25" customHeight="1" x14ac:dyDescent="0.2">
      <c r="E169" s="425"/>
      <c r="F169" s="425"/>
      <c r="G169" s="425"/>
      <c r="H169" s="425"/>
      <c r="I169" s="425"/>
      <c r="J169" s="425"/>
      <c r="K169" s="425"/>
      <c r="L169" s="425"/>
      <c r="M169" s="425"/>
    </row>
    <row r="170" spans="5:13" ht="24" customHeight="1" x14ac:dyDescent="0.2">
      <c r="E170" s="425"/>
      <c r="F170" s="425"/>
      <c r="G170" s="425"/>
      <c r="H170" s="425"/>
      <c r="I170" s="425"/>
      <c r="J170" s="425"/>
      <c r="K170" s="425"/>
      <c r="L170" s="425"/>
      <c r="M170" s="425"/>
    </row>
    <row r="171" spans="5:13" ht="20.25" customHeight="1" x14ac:dyDescent="0.2">
      <c r="E171" s="425"/>
      <c r="F171" s="425"/>
      <c r="G171" s="425"/>
      <c r="H171" s="425"/>
      <c r="I171" s="425"/>
      <c r="J171" s="425"/>
      <c r="K171" s="425"/>
      <c r="L171" s="425"/>
      <c r="M171" s="425"/>
    </row>
    <row r="172" spans="5:13" ht="20.25" customHeight="1" x14ac:dyDescent="0.2">
      <c r="E172" s="425"/>
      <c r="F172" s="425"/>
      <c r="G172" s="425"/>
      <c r="H172" s="425"/>
      <c r="I172" s="425"/>
      <c r="J172" s="425"/>
      <c r="K172" s="425"/>
      <c r="L172" s="425"/>
      <c r="M172" s="425"/>
    </row>
    <row r="173" spans="5:13" ht="20.25" customHeight="1" x14ac:dyDescent="0.2">
      <c r="E173" s="425"/>
      <c r="F173" s="425"/>
      <c r="G173" s="425"/>
      <c r="H173" s="425"/>
      <c r="I173" s="425"/>
      <c r="J173" s="425"/>
      <c r="K173" s="425"/>
      <c r="L173" s="425"/>
      <c r="M173" s="425"/>
    </row>
    <row r="174" spans="5:13" ht="20.25" customHeight="1" x14ac:dyDescent="0.2">
      <c r="E174" s="425"/>
      <c r="F174" s="425"/>
      <c r="G174" s="425"/>
      <c r="H174" s="425"/>
      <c r="I174" s="425"/>
      <c r="J174" s="425"/>
      <c r="K174" s="425"/>
      <c r="L174" s="425"/>
      <c r="M174" s="425"/>
    </row>
    <row r="175" spans="5:13" ht="20.25" customHeight="1" x14ac:dyDescent="0.2">
      <c r="E175" s="425"/>
      <c r="F175" s="425"/>
      <c r="G175" s="425"/>
      <c r="H175" s="425"/>
      <c r="I175" s="425"/>
      <c r="J175" s="425"/>
      <c r="K175" s="425"/>
      <c r="L175" s="425"/>
      <c r="M175" s="425"/>
    </row>
    <row r="176" spans="5:13" ht="20.25" customHeight="1" x14ac:dyDescent="0.2">
      <c r="E176" s="425"/>
      <c r="F176" s="425"/>
      <c r="G176" s="425"/>
      <c r="H176" s="425"/>
      <c r="I176" s="425"/>
      <c r="J176" s="425"/>
      <c r="K176" s="425"/>
      <c r="L176" s="425"/>
      <c r="M176" s="425"/>
    </row>
    <row r="177" spans="5:13" ht="20.25" customHeight="1" x14ac:dyDescent="0.2">
      <c r="E177" s="425"/>
      <c r="F177" s="425"/>
      <c r="G177" s="425"/>
      <c r="H177" s="425"/>
      <c r="I177" s="425"/>
      <c r="J177" s="425"/>
      <c r="K177" s="425"/>
      <c r="L177" s="425"/>
      <c r="M177" s="425"/>
    </row>
    <row r="178" spans="5:13" ht="20.25" customHeight="1" x14ac:dyDescent="0.2">
      <c r="E178" s="425"/>
      <c r="F178" s="425"/>
      <c r="G178" s="425"/>
      <c r="H178" s="425"/>
      <c r="I178" s="425"/>
      <c r="J178" s="425"/>
      <c r="K178" s="425"/>
      <c r="L178" s="425"/>
      <c r="M178" s="425"/>
    </row>
    <row r="179" spans="5:13" ht="20.25" customHeight="1" x14ac:dyDescent="0.2">
      <c r="E179" s="425"/>
      <c r="F179" s="425"/>
      <c r="G179" s="425"/>
      <c r="H179" s="425"/>
      <c r="I179" s="425"/>
      <c r="J179" s="425"/>
      <c r="K179" s="425"/>
      <c r="L179" s="425"/>
      <c r="M179" s="425"/>
    </row>
    <row r="180" spans="5:13" ht="20.25" customHeight="1" x14ac:dyDescent="0.2">
      <c r="E180" s="425"/>
      <c r="F180" s="425"/>
      <c r="G180" s="425"/>
      <c r="H180" s="425"/>
      <c r="I180" s="425"/>
      <c r="J180" s="425"/>
      <c r="K180" s="425"/>
      <c r="L180" s="425"/>
      <c r="M180" s="425"/>
    </row>
    <row r="181" spans="5:13" ht="20.25" customHeight="1" x14ac:dyDescent="0.2">
      <c r="E181" s="425"/>
      <c r="F181" s="425"/>
      <c r="G181" s="425"/>
      <c r="H181" s="425"/>
      <c r="I181" s="425"/>
      <c r="J181" s="425"/>
      <c r="K181" s="425"/>
      <c r="L181" s="425"/>
      <c r="M181" s="425"/>
    </row>
    <row r="182" spans="5:13" ht="20.25" customHeight="1" x14ac:dyDescent="0.2">
      <c r="E182" s="425"/>
      <c r="F182" s="425"/>
      <c r="G182" s="425"/>
      <c r="H182" s="425"/>
      <c r="I182" s="425"/>
      <c r="J182" s="425"/>
      <c r="K182" s="425"/>
      <c r="L182" s="425"/>
      <c r="M182" s="425"/>
    </row>
    <row r="183" spans="5:13" ht="20.25" customHeight="1" x14ac:dyDescent="0.2">
      <c r="E183" s="425"/>
      <c r="F183" s="425"/>
      <c r="G183" s="425"/>
      <c r="H183" s="425"/>
      <c r="I183" s="425"/>
      <c r="J183" s="425"/>
      <c r="K183" s="425"/>
      <c r="L183" s="425"/>
      <c r="M183" s="425"/>
    </row>
    <row r="184" spans="5:13" ht="20.25" customHeight="1" x14ac:dyDescent="0.2">
      <c r="E184" s="425"/>
      <c r="F184" s="425"/>
      <c r="G184" s="425"/>
      <c r="H184" s="425"/>
      <c r="I184" s="425"/>
      <c r="J184" s="425"/>
      <c r="K184" s="425"/>
      <c r="L184" s="425"/>
      <c r="M184" s="425"/>
    </row>
    <row r="185" spans="5:13" ht="20.25" customHeight="1" x14ac:dyDescent="0.2">
      <c r="E185" s="425"/>
      <c r="F185" s="425"/>
      <c r="G185" s="425"/>
      <c r="H185" s="425"/>
      <c r="I185" s="425"/>
      <c r="J185" s="425"/>
      <c r="K185" s="425"/>
      <c r="L185" s="425"/>
      <c r="M185" s="425"/>
    </row>
    <row r="186" spans="5:13" ht="32.25" customHeight="1" x14ac:dyDescent="0.2">
      <c r="E186" s="425"/>
      <c r="F186" s="425"/>
      <c r="G186" s="425"/>
      <c r="H186" s="425"/>
      <c r="I186" s="425"/>
      <c r="J186" s="425"/>
      <c r="K186" s="425"/>
      <c r="L186" s="425"/>
      <c r="M186" s="425"/>
    </row>
    <row r="187" spans="5:13" ht="28.5" customHeight="1" x14ac:dyDescent="0.2">
      <c r="E187" s="425"/>
      <c r="F187" s="425"/>
      <c r="G187" s="425"/>
      <c r="H187" s="425"/>
      <c r="I187" s="425"/>
      <c r="J187" s="425"/>
      <c r="K187" s="425"/>
      <c r="L187" s="425"/>
      <c r="M187" s="425"/>
    </row>
    <row r="188" spans="5:13" ht="20.25" customHeight="1" x14ac:dyDescent="0.2">
      <c r="E188" s="425"/>
      <c r="F188" s="425"/>
      <c r="G188" s="425"/>
      <c r="H188" s="425"/>
      <c r="I188" s="425"/>
      <c r="J188" s="425"/>
      <c r="K188" s="425"/>
      <c r="L188" s="425"/>
      <c r="M188" s="425"/>
    </row>
    <row r="189" spans="5:13" ht="20.25" customHeight="1" x14ac:dyDescent="0.2">
      <c r="E189" s="425"/>
      <c r="F189" s="425"/>
      <c r="G189" s="425"/>
      <c r="H189" s="425"/>
      <c r="I189" s="425"/>
      <c r="J189" s="425"/>
      <c r="K189" s="425"/>
      <c r="L189" s="425"/>
      <c r="M189" s="425"/>
    </row>
    <row r="190" spans="5:13" ht="20.25" customHeight="1" x14ac:dyDescent="0.2">
      <c r="E190" s="425"/>
      <c r="F190" s="425"/>
      <c r="G190" s="425"/>
      <c r="H190" s="425"/>
      <c r="I190" s="425"/>
      <c r="J190" s="425"/>
      <c r="K190" s="425"/>
      <c r="L190" s="425"/>
      <c r="M190" s="425"/>
    </row>
    <row r="191" spans="5:13" ht="20.25" customHeight="1" x14ac:dyDescent="0.2">
      <c r="E191" s="425"/>
      <c r="F191" s="425"/>
      <c r="G191" s="425"/>
      <c r="H191" s="425"/>
      <c r="I191" s="425"/>
      <c r="J191" s="425"/>
      <c r="K191" s="425"/>
      <c r="L191" s="425"/>
      <c r="M191" s="425"/>
    </row>
    <row r="192" spans="5:13" ht="20.25" customHeight="1" x14ac:dyDescent="0.2">
      <c r="E192" s="425"/>
      <c r="F192" s="425"/>
      <c r="G192" s="425"/>
      <c r="H192" s="425"/>
      <c r="I192" s="425"/>
      <c r="J192" s="425"/>
      <c r="K192" s="425"/>
      <c r="L192" s="425"/>
      <c r="M192" s="425"/>
    </row>
    <row r="193" spans="5:13" ht="20.25" customHeight="1" x14ac:dyDescent="0.2">
      <c r="E193" s="425"/>
      <c r="F193" s="425"/>
      <c r="G193" s="425"/>
      <c r="H193" s="425"/>
      <c r="I193" s="425"/>
      <c r="J193" s="425"/>
      <c r="K193" s="425"/>
      <c r="L193" s="425"/>
      <c r="M193" s="425"/>
    </row>
    <row r="194" spans="5:13" ht="20.25" customHeight="1" x14ac:dyDescent="0.2">
      <c r="E194" s="425"/>
      <c r="F194" s="425"/>
      <c r="G194" s="425"/>
      <c r="H194" s="425"/>
      <c r="I194" s="425"/>
      <c r="J194" s="425"/>
      <c r="K194" s="425"/>
      <c r="L194" s="425"/>
      <c r="M194" s="425"/>
    </row>
    <row r="195" spans="5:13" ht="20.25" customHeight="1" x14ac:dyDescent="0.2">
      <c r="E195" s="425"/>
      <c r="F195" s="425"/>
      <c r="G195" s="425"/>
      <c r="H195" s="425"/>
      <c r="I195" s="425"/>
      <c r="J195" s="425"/>
      <c r="K195" s="425"/>
      <c r="L195" s="425"/>
      <c r="M195" s="425"/>
    </row>
    <row r="196" spans="5:13" ht="20.25" customHeight="1" x14ac:dyDescent="0.2">
      <c r="E196" s="425"/>
      <c r="F196" s="425"/>
      <c r="G196" s="425"/>
      <c r="H196" s="425"/>
      <c r="I196" s="425"/>
      <c r="J196" s="425"/>
      <c r="K196" s="425"/>
      <c r="L196" s="425"/>
      <c r="M196" s="425"/>
    </row>
    <row r="197" spans="5:13" ht="20.25" customHeight="1" x14ac:dyDescent="0.2">
      <c r="E197" s="425"/>
      <c r="F197" s="425"/>
      <c r="G197" s="425"/>
      <c r="H197" s="425"/>
      <c r="I197" s="425"/>
      <c r="J197" s="425"/>
      <c r="K197" s="425"/>
      <c r="L197" s="425"/>
      <c r="M197" s="425"/>
    </row>
    <row r="198" spans="5:13" ht="20.25" customHeight="1" x14ac:dyDescent="0.2">
      <c r="E198" s="425"/>
      <c r="F198" s="425"/>
      <c r="G198" s="425"/>
      <c r="H198" s="425"/>
      <c r="I198" s="425"/>
      <c r="J198" s="425"/>
      <c r="K198" s="425"/>
      <c r="L198" s="425"/>
      <c r="M198" s="425"/>
    </row>
    <row r="199" spans="5:13" ht="20.25" customHeight="1" x14ac:dyDescent="0.2">
      <c r="E199" s="425"/>
      <c r="F199" s="425"/>
      <c r="G199" s="425"/>
      <c r="H199" s="425"/>
      <c r="I199" s="425"/>
      <c r="J199" s="425"/>
      <c r="K199" s="425"/>
      <c r="L199" s="425"/>
      <c r="M199" s="425"/>
    </row>
    <row r="200" spans="5:13" x14ac:dyDescent="0.2">
      <c r="E200" s="425"/>
      <c r="F200" s="425"/>
      <c r="G200" s="425"/>
      <c r="H200" s="425"/>
      <c r="I200" s="425"/>
      <c r="J200" s="425"/>
      <c r="K200" s="425"/>
      <c r="L200" s="425"/>
      <c r="M200" s="425"/>
    </row>
    <row r="201" spans="5:13" ht="12.75" customHeight="1" x14ac:dyDescent="0.2">
      <c r="E201" s="425"/>
      <c r="F201" s="425"/>
      <c r="G201" s="425"/>
      <c r="H201" s="425"/>
      <c r="I201" s="425"/>
      <c r="J201" s="425"/>
      <c r="K201" s="425"/>
      <c r="L201" s="425"/>
      <c r="M201" s="425"/>
    </row>
    <row r="202" spans="5:13" x14ac:dyDescent="0.2">
      <c r="E202" s="425"/>
      <c r="F202" s="425"/>
      <c r="G202" s="425"/>
      <c r="H202" s="425"/>
      <c r="I202" s="425"/>
      <c r="J202" s="425"/>
      <c r="K202" s="425"/>
      <c r="L202" s="425"/>
      <c r="M202" s="425"/>
    </row>
    <row r="203" spans="5:13" x14ac:dyDescent="0.2">
      <c r="E203" s="425"/>
      <c r="F203" s="425"/>
      <c r="G203" s="425"/>
      <c r="H203" s="425"/>
      <c r="I203" s="425"/>
      <c r="J203" s="425"/>
      <c r="K203" s="425"/>
      <c r="L203" s="425"/>
      <c r="M203" s="425"/>
    </row>
    <row r="204" spans="5:13" ht="12.75" customHeight="1" x14ac:dyDescent="0.2">
      <c r="E204" s="425"/>
      <c r="F204" s="425"/>
      <c r="G204" s="425"/>
      <c r="H204" s="425"/>
      <c r="I204" s="425"/>
      <c r="J204" s="425"/>
      <c r="K204" s="425"/>
      <c r="L204" s="425"/>
      <c r="M204" s="425"/>
    </row>
    <row r="205" spans="5:13" x14ac:dyDescent="0.2">
      <c r="E205" s="425"/>
      <c r="F205" s="425"/>
      <c r="G205" s="425"/>
      <c r="H205" s="425"/>
      <c r="I205" s="425"/>
      <c r="J205" s="425"/>
      <c r="K205" s="425"/>
      <c r="L205" s="425"/>
      <c r="M205" s="425"/>
    </row>
    <row r="206" spans="5:13" x14ac:dyDescent="0.2">
      <c r="E206" s="425"/>
      <c r="F206" s="425"/>
      <c r="G206" s="425"/>
      <c r="H206" s="425"/>
      <c r="I206" s="425"/>
      <c r="J206" s="425"/>
      <c r="K206" s="425"/>
      <c r="L206" s="425"/>
      <c r="M206" s="425"/>
    </row>
    <row r="207" spans="5:13" x14ac:dyDescent="0.2">
      <c r="E207" s="425"/>
      <c r="F207" s="425"/>
      <c r="G207" s="425"/>
      <c r="H207" s="425"/>
      <c r="I207" s="425"/>
      <c r="J207" s="425"/>
      <c r="K207" s="425"/>
      <c r="L207" s="425"/>
      <c r="M207" s="425"/>
    </row>
    <row r="208" spans="5:13" x14ac:dyDescent="0.2">
      <c r="E208" s="425"/>
      <c r="F208" s="425"/>
      <c r="G208" s="425"/>
      <c r="H208" s="425"/>
      <c r="I208" s="425"/>
      <c r="J208" s="425"/>
      <c r="K208" s="425"/>
      <c r="L208" s="425"/>
      <c r="M208" s="425"/>
    </row>
    <row r="209" spans="5:13" x14ac:dyDescent="0.2">
      <c r="E209" s="425"/>
      <c r="F209" s="425"/>
      <c r="G209" s="425"/>
      <c r="H209" s="425"/>
      <c r="I209" s="425"/>
      <c r="J209" s="425"/>
      <c r="K209" s="425"/>
      <c r="L209" s="425"/>
      <c r="M209" s="425"/>
    </row>
    <row r="210" spans="5:13" x14ac:dyDescent="0.2">
      <c r="E210" s="425"/>
      <c r="F210" s="425"/>
      <c r="G210" s="425"/>
      <c r="H210" s="425"/>
      <c r="I210" s="425"/>
      <c r="J210" s="425"/>
      <c r="K210" s="425"/>
      <c r="L210" s="425"/>
      <c r="M210" s="425"/>
    </row>
    <row r="211" spans="5:13" x14ac:dyDescent="0.2">
      <c r="E211" s="425"/>
      <c r="F211" s="425"/>
      <c r="G211" s="425"/>
      <c r="H211" s="425"/>
      <c r="I211" s="425"/>
      <c r="J211" s="425"/>
      <c r="K211" s="425"/>
      <c r="L211" s="425"/>
      <c r="M211" s="425"/>
    </row>
    <row r="212" spans="5:13" x14ac:dyDescent="0.2">
      <c r="E212" s="425"/>
      <c r="F212" s="425"/>
      <c r="G212" s="425"/>
      <c r="H212" s="425"/>
      <c r="I212" s="425"/>
      <c r="J212" s="425"/>
      <c r="K212" s="425"/>
      <c r="L212" s="425"/>
      <c r="M212" s="425"/>
    </row>
    <row r="213" spans="5:13" x14ac:dyDescent="0.2">
      <c r="E213" s="425"/>
      <c r="F213" s="425"/>
      <c r="G213" s="425"/>
      <c r="H213" s="425"/>
      <c r="I213" s="425"/>
      <c r="J213" s="425"/>
      <c r="K213" s="425"/>
      <c r="L213" s="425"/>
      <c r="M213" s="425"/>
    </row>
    <row r="214" spans="5:13" x14ac:dyDescent="0.2">
      <c r="E214" s="425"/>
      <c r="F214" s="425"/>
      <c r="G214" s="425"/>
      <c r="H214" s="425"/>
      <c r="I214" s="425"/>
      <c r="J214" s="425"/>
      <c r="K214" s="425"/>
      <c r="L214" s="425"/>
      <c r="M214" s="425"/>
    </row>
    <row r="215" spans="5:13" x14ac:dyDescent="0.2">
      <c r="E215" s="425"/>
      <c r="F215" s="425"/>
      <c r="G215" s="425"/>
      <c r="H215" s="425"/>
      <c r="I215" s="425"/>
      <c r="J215" s="425"/>
      <c r="K215" s="425"/>
      <c r="L215" s="425"/>
      <c r="M215" s="425"/>
    </row>
    <row r="216" spans="5:13" x14ac:dyDescent="0.2">
      <c r="E216" s="425"/>
      <c r="F216" s="425"/>
      <c r="G216" s="425"/>
      <c r="H216" s="425"/>
      <c r="I216" s="425"/>
      <c r="J216" s="425"/>
      <c r="K216" s="425"/>
      <c r="L216" s="425"/>
      <c r="M216" s="425"/>
    </row>
    <row r="217" spans="5:13" x14ac:dyDescent="0.2">
      <c r="E217" s="425"/>
      <c r="F217" s="425"/>
      <c r="G217" s="425"/>
      <c r="H217" s="425"/>
      <c r="I217" s="425"/>
      <c r="J217" s="425"/>
      <c r="K217" s="425"/>
      <c r="L217" s="425"/>
      <c r="M217" s="425"/>
    </row>
    <row r="218" spans="5:13" x14ac:dyDescent="0.2">
      <c r="E218" s="425"/>
      <c r="F218" s="425"/>
      <c r="G218" s="425"/>
      <c r="H218" s="425"/>
      <c r="I218" s="425"/>
      <c r="J218" s="425"/>
      <c r="K218" s="425"/>
      <c r="L218" s="425"/>
      <c r="M218" s="425"/>
    </row>
    <row r="219" spans="5:13" x14ac:dyDescent="0.2">
      <c r="E219" s="425"/>
      <c r="F219" s="425"/>
      <c r="G219" s="425"/>
      <c r="H219" s="425"/>
      <c r="I219" s="425"/>
      <c r="J219" s="425"/>
      <c r="K219" s="425"/>
      <c r="L219" s="425"/>
      <c r="M219" s="425"/>
    </row>
    <row r="220" spans="5:13" x14ac:dyDescent="0.2">
      <c r="E220" s="425"/>
      <c r="F220" s="425"/>
      <c r="G220" s="425"/>
      <c r="H220" s="425"/>
      <c r="I220" s="425"/>
      <c r="J220" s="425"/>
      <c r="K220" s="425"/>
      <c r="L220" s="425"/>
      <c r="M220" s="425"/>
    </row>
    <row r="221" spans="5:13" x14ac:dyDescent="0.2">
      <c r="E221" s="425"/>
      <c r="F221" s="425"/>
      <c r="G221" s="425"/>
      <c r="H221" s="425"/>
      <c r="I221" s="425"/>
      <c r="J221" s="425"/>
      <c r="K221" s="425"/>
      <c r="L221" s="425"/>
      <c r="M221" s="425"/>
    </row>
    <row r="222" spans="5:13" x14ac:dyDescent="0.2">
      <c r="E222" s="425"/>
      <c r="F222" s="425"/>
      <c r="G222" s="425"/>
      <c r="H222" s="425"/>
      <c r="I222" s="425"/>
      <c r="J222" s="425"/>
      <c r="K222" s="425"/>
      <c r="L222" s="425"/>
      <c r="M222" s="425"/>
    </row>
    <row r="223" spans="5:13" x14ac:dyDescent="0.2">
      <c r="E223" s="425"/>
      <c r="F223" s="425"/>
      <c r="G223" s="425"/>
      <c r="H223" s="425"/>
      <c r="I223" s="425"/>
      <c r="J223" s="425"/>
      <c r="K223" s="425"/>
      <c r="L223" s="425"/>
      <c r="M223" s="425"/>
    </row>
    <row r="224" spans="5:13" x14ac:dyDescent="0.2">
      <c r="E224" s="425"/>
      <c r="F224" s="425"/>
      <c r="G224" s="425"/>
      <c r="H224" s="425"/>
      <c r="I224" s="425"/>
      <c r="J224" s="425"/>
      <c r="K224" s="425"/>
      <c r="L224" s="425"/>
      <c r="M224" s="425"/>
    </row>
    <row r="225" spans="5:13" x14ac:dyDescent="0.2">
      <c r="E225" s="425"/>
      <c r="F225" s="425"/>
      <c r="G225" s="425"/>
      <c r="H225" s="425"/>
      <c r="I225" s="425"/>
      <c r="J225" s="425"/>
      <c r="K225" s="425"/>
      <c r="L225" s="425"/>
      <c r="M225" s="425"/>
    </row>
    <row r="226" spans="5:13" x14ac:dyDescent="0.2">
      <c r="E226" s="425"/>
      <c r="F226" s="425"/>
      <c r="G226" s="425"/>
      <c r="H226" s="425"/>
      <c r="I226" s="425"/>
      <c r="J226" s="425"/>
      <c r="K226" s="425"/>
      <c r="L226" s="425"/>
      <c r="M226" s="425"/>
    </row>
    <row r="227" spans="5:13" x14ac:dyDescent="0.2">
      <c r="E227" s="425"/>
      <c r="F227" s="425"/>
      <c r="G227" s="425"/>
      <c r="H227" s="425"/>
      <c r="I227" s="425"/>
      <c r="J227" s="425"/>
      <c r="K227" s="425"/>
      <c r="L227" s="425"/>
      <c r="M227" s="425"/>
    </row>
    <row r="228" spans="5:13" x14ac:dyDescent="0.2">
      <c r="E228" s="425"/>
      <c r="F228" s="425"/>
      <c r="G228" s="425"/>
      <c r="H228" s="425"/>
      <c r="I228" s="425"/>
      <c r="J228" s="425"/>
      <c r="K228" s="425"/>
      <c r="L228" s="425"/>
      <c r="M228" s="425"/>
    </row>
    <row r="229" spans="5:13" ht="18" customHeight="1" x14ac:dyDescent="0.2">
      <c r="E229" s="425"/>
      <c r="F229" s="425"/>
      <c r="G229" s="425"/>
      <c r="H229" s="425"/>
      <c r="I229" s="425"/>
      <c r="J229" s="425"/>
      <c r="K229" s="425"/>
      <c r="L229" s="425"/>
      <c r="M229" s="425"/>
    </row>
    <row r="230" spans="5:13" ht="18" customHeight="1" x14ac:dyDescent="0.2">
      <c r="E230" s="425"/>
      <c r="F230" s="425"/>
      <c r="G230" s="425"/>
      <c r="H230" s="425"/>
      <c r="I230" s="425"/>
      <c r="J230" s="425"/>
      <c r="K230" s="425"/>
      <c r="L230" s="425"/>
      <c r="M230" s="425"/>
    </row>
    <row r="231" spans="5:13" ht="18" customHeight="1" x14ac:dyDescent="0.2">
      <c r="E231" s="425"/>
      <c r="F231" s="425"/>
      <c r="G231" s="425"/>
      <c r="H231" s="425"/>
      <c r="I231" s="425"/>
      <c r="J231" s="425"/>
      <c r="K231" s="425"/>
      <c r="L231" s="425"/>
      <c r="M231" s="425"/>
    </row>
    <row r="232" spans="5:13" ht="18" customHeight="1" x14ac:dyDescent="0.2">
      <c r="E232" s="425"/>
      <c r="F232" s="425"/>
      <c r="G232" s="425"/>
      <c r="H232" s="425"/>
      <c r="I232" s="425"/>
      <c r="J232" s="425"/>
      <c r="K232" s="425"/>
      <c r="L232" s="425"/>
      <c r="M232" s="425"/>
    </row>
    <row r="233" spans="5:13" ht="18" customHeight="1" x14ac:dyDescent="0.2">
      <c r="E233" s="425"/>
      <c r="F233" s="425"/>
      <c r="G233" s="425"/>
      <c r="H233" s="425"/>
      <c r="I233" s="425"/>
      <c r="J233" s="425"/>
      <c r="K233" s="425"/>
      <c r="L233" s="425"/>
      <c r="M233" s="425"/>
    </row>
    <row r="234" spans="5:13" ht="18" customHeight="1" x14ac:dyDescent="0.2">
      <c r="E234" s="425"/>
      <c r="F234" s="425"/>
      <c r="G234" s="425"/>
      <c r="H234" s="425"/>
      <c r="I234" s="425"/>
      <c r="J234" s="425"/>
      <c r="K234" s="425"/>
      <c r="L234" s="425"/>
      <c r="M234" s="425"/>
    </row>
    <row r="235" spans="5:13" ht="27.75" customHeight="1" x14ac:dyDescent="0.2">
      <c r="E235" s="425"/>
      <c r="F235" s="425"/>
      <c r="G235" s="425"/>
      <c r="H235" s="425"/>
      <c r="I235" s="425"/>
      <c r="J235" s="425"/>
      <c r="K235" s="425"/>
      <c r="L235" s="425"/>
      <c r="M235" s="425"/>
    </row>
    <row r="236" spans="5:13" ht="27.75" customHeight="1" x14ac:dyDescent="0.2">
      <c r="E236" s="425"/>
      <c r="F236" s="425"/>
      <c r="G236" s="425"/>
      <c r="H236" s="425"/>
      <c r="I236" s="425"/>
      <c r="J236" s="425"/>
      <c r="K236" s="425"/>
      <c r="L236" s="425"/>
      <c r="M236" s="425"/>
    </row>
    <row r="237" spans="5:13" ht="18" customHeight="1" x14ac:dyDescent="0.2"/>
    <row r="238" spans="5:13" ht="18" customHeight="1" x14ac:dyDescent="0.2"/>
    <row r="239" spans="5:13" ht="18" customHeight="1" x14ac:dyDescent="0.2"/>
    <row r="240" spans="5:13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24.75" customHeight="1" x14ac:dyDescent="0.2"/>
    <row r="253" ht="30.75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8" ht="12.75" customHeight="1" x14ac:dyDescent="0.2"/>
    <row r="270" ht="12.75" customHeight="1" x14ac:dyDescent="0.2"/>
    <row r="271" ht="12.75" customHeight="1" x14ac:dyDescent="0.2"/>
    <row r="294" ht="21" customHeight="1" x14ac:dyDescent="0.2"/>
    <row r="295" ht="21" customHeight="1" x14ac:dyDescent="0.2"/>
    <row r="296" ht="21" customHeight="1" x14ac:dyDescent="0.2"/>
    <row r="297" ht="21" customHeight="1" x14ac:dyDescent="0.2"/>
    <row r="299" ht="22.5" customHeight="1" x14ac:dyDescent="0.2"/>
    <row r="300" ht="22.5" customHeight="1" x14ac:dyDescent="0.2"/>
    <row r="301" ht="29.2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4.75" customHeight="1" x14ac:dyDescent="0.2"/>
    <row r="318" ht="26.25" customHeight="1" x14ac:dyDescent="0.2"/>
    <row r="319" ht="22.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2" ht="12.75" customHeight="1" x14ac:dyDescent="0.2"/>
    <row r="340" ht="12.75" customHeight="1" x14ac:dyDescent="0.2"/>
    <row r="358" ht="18" customHeight="1" x14ac:dyDescent="0.2"/>
    <row r="359" ht="18.75" customHeight="1" x14ac:dyDescent="0.2"/>
    <row r="360" ht="19.5" customHeight="1" x14ac:dyDescent="0.2"/>
    <row r="361" ht="18.75" customHeight="1" x14ac:dyDescent="0.2"/>
    <row r="363" ht="18.75" customHeight="1" x14ac:dyDescent="0.2"/>
    <row r="364" ht="17.25" customHeight="1" x14ac:dyDescent="0.2"/>
    <row r="365" ht="30.75" customHeight="1" x14ac:dyDescent="0.2"/>
    <row r="366" ht="17.25" customHeight="1" x14ac:dyDescent="0.2"/>
    <row r="367" ht="19.5" customHeight="1" x14ac:dyDescent="0.2"/>
    <row r="368" ht="20.25" customHeight="1" x14ac:dyDescent="0.2"/>
    <row r="369" ht="19.5" customHeight="1" x14ac:dyDescent="0.2"/>
    <row r="370" ht="18.75" customHeight="1" x14ac:dyDescent="0.2"/>
    <row r="371" ht="19.5" customHeight="1" x14ac:dyDescent="0.2"/>
    <row r="372" ht="18" customHeight="1" x14ac:dyDescent="0.2"/>
    <row r="373" ht="19.5" customHeight="1" x14ac:dyDescent="0.2"/>
    <row r="374" ht="19.5" customHeight="1" x14ac:dyDescent="0.2"/>
    <row r="375" ht="19.5" customHeight="1" x14ac:dyDescent="0.2"/>
    <row r="376" ht="19.5" customHeight="1" x14ac:dyDescent="0.2"/>
    <row r="377" ht="21" customHeight="1" x14ac:dyDescent="0.2"/>
    <row r="378" ht="19.5" customHeight="1" x14ac:dyDescent="0.2"/>
    <row r="379" ht="21" customHeight="1" x14ac:dyDescent="0.2"/>
    <row r="380" ht="21" customHeight="1" x14ac:dyDescent="0.2"/>
    <row r="381" ht="32.25" customHeight="1" x14ac:dyDescent="0.2"/>
    <row r="384" ht="19.5" customHeight="1" x14ac:dyDescent="0.2"/>
    <row r="385" ht="19.5" customHeight="1" x14ac:dyDescent="0.2"/>
    <row r="386" ht="19.5" customHeight="1" x14ac:dyDescent="0.2"/>
    <row r="387" ht="19.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404" ht="12.75" customHeight="1" x14ac:dyDescent="0.2"/>
    <row r="491" ht="21" customHeight="1" x14ac:dyDescent="0.2"/>
    <row r="512" spans="8:8" x14ac:dyDescent="0.2">
      <c r="H512"/>
    </row>
    <row r="513" spans="6:8" x14ac:dyDescent="0.2">
      <c r="H513"/>
    </row>
    <row r="514" spans="6:8" x14ac:dyDescent="0.2">
      <c r="H514"/>
    </row>
    <row r="515" spans="6:8" x14ac:dyDescent="0.2">
      <c r="H515"/>
    </row>
    <row r="516" spans="6:8" x14ac:dyDescent="0.2">
      <c r="H516"/>
    </row>
    <row r="517" spans="6:8" x14ac:dyDescent="0.2">
      <c r="H517"/>
    </row>
    <row r="522" spans="6:8" x14ac:dyDescent="0.2">
      <c r="F522" s="327" t="e">
        <f>#REF!</f>
        <v>#REF!</v>
      </c>
      <c r="H522" s="311" t="s">
        <v>98</v>
      </c>
    </row>
    <row r="523" spans="6:8" x14ac:dyDescent="0.2">
      <c r="H523" s="320" t="s">
        <v>134</v>
      </c>
    </row>
    <row r="524" spans="6:8" x14ac:dyDescent="0.2">
      <c r="H524" s="320" t="s">
        <v>135</v>
      </c>
    </row>
    <row r="525" spans="6:8" x14ac:dyDescent="0.2">
      <c r="H525" s="320" t="s">
        <v>136</v>
      </c>
    </row>
    <row r="526" spans="6:8" x14ac:dyDescent="0.2">
      <c r="H526" s="320" t="s">
        <v>137</v>
      </c>
    </row>
    <row r="527" spans="6:8" x14ac:dyDescent="0.2">
      <c r="H527" s="320" t="s">
        <v>138</v>
      </c>
    </row>
    <row r="528" spans="6:8" x14ac:dyDescent="0.2">
      <c r="H528" s="320" t="s">
        <v>139</v>
      </c>
    </row>
    <row r="529" spans="5:8" x14ac:dyDescent="0.2">
      <c r="H529" s="320" t="s">
        <v>140</v>
      </c>
    </row>
    <row r="530" spans="5:8" x14ac:dyDescent="0.2">
      <c r="H530" s="320" t="s">
        <v>141</v>
      </c>
    </row>
    <row r="533" spans="5:8" x14ac:dyDescent="0.2">
      <c r="E533" s="329"/>
    </row>
    <row r="674" spans="15:24" ht="12.75" customHeight="1" x14ac:dyDescent="0.2">
      <c r="P674" s="431"/>
      <c r="Q674" s="325"/>
      <c r="R674" s="325"/>
      <c r="S674" s="326"/>
      <c r="T674" s="326"/>
      <c r="U674" s="326"/>
      <c r="V674" s="315"/>
      <c r="W674" s="326"/>
      <c r="X674" s="326"/>
    </row>
    <row r="677" spans="15:24" x14ac:dyDescent="0.2">
      <c r="Q677" s="322"/>
      <c r="R677" s="322"/>
      <c r="S677" s="322"/>
      <c r="T677" s="322"/>
      <c r="U677" s="322"/>
      <c r="V677" s="322"/>
      <c r="W677" s="322"/>
      <c r="X677" s="322"/>
    </row>
    <row r="678" spans="15:24" x14ac:dyDescent="0.2">
      <c r="O678"/>
      <c r="P678" s="316"/>
      <c r="Q678" s="430"/>
      <c r="R678" s="321"/>
      <c r="S678" s="323"/>
      <c r="T678" s="324"/>
      <c r="U678" s="321"/>
      <c r="V678" s="324"/>
      <c r="W678" s="324"/>
      <c r="X678" s="324"/>
    </row>
    <row r="679" spans="15:24" x14ac:dyDescent="0.2">
      <c r="O679"/>
      <c r="P679" s="429"/>
      <c r="Q679" s="430"/>
      <c r="R679" s="431"/>
      <c r="S679" s="431"/>
      <c r="T679" s="431"/>
      <c r="U679" s="431"/>
      <c r="V679" s="319"/>
      <c r="W679" s="319"/>
      <c r="X679" s="319"/>
    </row>
    <row r="680" spans="15:24" x14ac:dyDescent="0.2">
      <c r="O680"/>
      <c r="Q680" s="430"/>
      <c r="R680" s="431"/>
      <c r="S680" s="430" t="s">
        <v>142</v>
      </c>
      <c r="T680"/>
      <c r="U680" s="431"/>
      <c r="V680" s="319"/>
      <c r="W680" s="319"/>
      <c r="X680" s="319"/>
    </row>
    <row r="681" spans="15:24" x14ac:dyDescent="0.2">
      <c r="O681"/>
      <c r="P681" s="317"/>
      <c r="Q681" s="316"/>
      <c r="R681" s="431"/>
      <c r="S681" s="431"/>
      <c r="T681" s="431"/>
      <c r="U681" s="431"/>
      <c r="V681" s="431"/>
      <c r="W681" s="431"/>
      <c r="X681" s="431"/>
    </row>
    <row r="682" spans="15:24" x14ac:dyDescent="0.2">
      <c r="Q682" s="429"/>
      <c r="R682" s="429"/>
      <c r="S682" s="429"/>
      <c r="T682" s="429"/>
      <c r="U682" s="429"/>
      <c r="V682" s="314"/>
      <c r="W682" s="429"/>
      <c r="X682" s="429"/>
    </row>
    <row r="683" spans="15:24" x14ac:dyDescent="0.2">
      <c r="P683" s="314"/>
      <c r="Q683" s="432"/>
      <c r="R683" s="429"/>
      <c r="S683" s="429"/>
      <c r="T683" s="429"/>
      <c r="U683" s="429"/>
      <c r="V683" s="314"/>
      <c r="W683" s="429"/>
      <c r="X683" s="429"/>
    </row>
    <row r="684" spans="15:24" x14ac:dyDescent="0.2">
      <c r="R684" s="429"/>
      <c r="S684" s="429"/>
      <c r="T684" s="429"/>
      <c r="U684" s="431"/>
      <c r="V684" s="431"/>
      <c r="W684" s="429"/>
      <c r="X684" s="429"/>
    </row>
    <row r="685" spans="15:24" x14ac:dyDescent="0.2">
      <c r="P685" s="314"/>
      <c r="Q685" s="432" t="s">
        <v>124</v>
      </c>
      <c r="R685" s="429"/>
      <c r="S685" s="429"/>
      <c r="T685" s="429"/>
      <c r="U685" s="429"/>
      <c r="V685" s="314"/>
      <c r="W685" s="429"/>
      <c r="X685" s="429"/>
    </row>
    <row r="693" spans="17:18" x14ac:dyDescent="0.2">
      <c r="Q693" s="327" t="e">
        <f>SUM(#REF!)</f>
        <v>#REF!</v>
      </c>
      <c r="R693" s="328" t="s">
        <v>143</v>
      </c>
    </row>
    <row r="698" spans="17:18" x14ac:dyDescent="0.2">
      <c r="Q698" s="312"/>
    </row>
    <row r="705" spans="17:17" x14ac:dyDescent="0.2">
      <c r="Q705" s="312" t="e">
        <f>#REF!+#REF!</f>
        <v>#REF!</v>
      </c>
    </row>
    <row r="706" spans="17:17" x14ac:dyDescent="0.2">
      <c r="Q706" s="312" t="e">
        <f>#REF!+#REF!</f>
        <v>#REF!</v>
      </c>
    </row>
    <row r="707" spans="17:17" x14ac:dyDescent="0.2">
      <c r="Q707" s="312" t="e">
        <f>#REF!+#REF!</f>
        <v>#REF!</v>
      </c>
    </row>
    <row r="708" spans="17:17" x14ac:dyDescent="0.2">
      <c r="Q708" s="312" t="e">
        <f>#REF!+#REF!</f>
        <v>#REF!</v>
      </c>
    </row>
    <row r="709" spans="17:17" x14ac:dyDescent="0.2">
      <c r="Q709" s="312" t="e">
        <f>#REF!+#REF!</f>
        <v>#REF!</v>
      </c>
    </row>
    <row r="710" spans="17:17" x14ac:dyDescent="0.2">
      <c r="Q710" s="312" t="e">
        <f>#REF!+#REF!</f>
        <v>#REF!</v>
      </c>
    </row>
    <row r="715" spans="17:17" x14ac:dyDescent="0.2">
      <c r="Q715" s="327" t="e">
        <f>#REF!+#REF!</f>
        <v>#REF!</v>
      </c>
    </row>
    <row r="732" spans="15:15" x14ac:dyDescent="0.2">
      <c r="O732" s="329"/>
    </row>
    <row r="742" spans="15:15" x14ac:dyDescent="0.2">
      <c r="O742"/>
    </row>
    <row r="743" spans="15:15" x14ac:dyDescent="0.2">
      <c r="O743"/>
    </row>
    <row r="744" spans="15:15" x14ac:dyDescent="0.2">
      <c r="O744"/>
    </row>
    <row r="745" spans="15:15" x14ac:dyDescent="0.2">
      <c r="O745"/>
    </row>
  </sheetData>
  <mergeCells count="33">
    <mergeCell ref="J143:L143"/>
    <mergeCell ref="J144:L144"/>
    <mergeCell ref="G145:H145"/>
    <mergeCell ref="I145:K145"/>
    <mergeCell ref="G146:H146"/>
    <mergeCell ref="I146:K146"/>
    <mergeCell ref="J142:L142"/>
    <mergeCell ref="J77:L77"/>
    <mergeCell ref="M77:N77"/>
    <mergeCell ref="G79:H79"/>
    <mergeCell ref="I79:K79"/>
    <mergeCell ref="M79:N79"/>
    <mergeCell ref="E91:L91"/>
    <mergeCell ref="E92:L92"/>
    <mergeCell ref="E93:L93"/>
    <mergeCell ref="J137:L137"/>
    <mergeCell ref="G138:I138"/>
    <mergeCell ref="J138:L138"/>
    <mergeCell ref="M72:N72"/>
    <mergeCell ref="E75:F75"/>
    <mergeCell ref="G75:I75"/>
    <mergeCell ref="J75:L75"/>
    <mergeCell ref="E76:F76"/>
    <mergeCell ref="G76:I76"/>
    <mergeCell ref="J76:L76"/>
    <mergeCell ref="M76:N76"/>
    <mergeCell ref="E3:L3"/>
    <mergeCell ref="E4:L4"/>
    <mergeCell ref="E5:L5"/>
    <mergeCell ref="J71:L71"/>
    <mergeCell ref="E72:F72"/>
    <mergeCell ref="G72:I72"/>
    <mergeCell ref="J72:L72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X745"/>
  <sheetViews>
    <sheetView view="pageBreakPreview" topLeftCell="D1" zoomScaleSheetLayoutView="100" workbookViewId="0">
      <pane xSplit="2" ySplit="13" topLeftCell="F20" activePane="bottomRight" state="frozen"/>
      <selection activeCell="M29" activeCellId="1" sqref="H45 M29"/>
      <selection pane="topRight" activeCell="M29" activeCellId="1" sqref="H45 M29"/>
      <selection pane="bottomLeft" activeCell="M29" activeCellId="1" sqref="H45 M29"/>
      <selection pane="bottomRight" activeCell="M29" activeCellId="1" sqref="H45 M29"/>
    </sheetView>
  </sheetViews>
  <sheetFormatPr defaultColWidth="9.140625" defaultRowHeight="12.75" x14ac:dyDescent="0.2"/>
  <cols>
    <col min="1" max="1" width="1.85546875" style="310" hidden="1" customWidth="1"/>
    <col min="2" max="2" width="1.5703125" style="310" hidden="1" customWidth="1"/>
    <col min="3" max="3" width="5" style="310" hidden="1" customWidth="1"/>
    <col min="4" max="4" width="5" style="310" customWidth="1"/>
    <col min="5" max="5" width="14.7109375" style="310" customWidth="1"/>
    <col min="6" max="6" width="68.28515625" style="310" customWidth="1"/>
    <col min="7" max="7" width="21.140625" style="310" customWidth="1"/>
    <col min="8" max="8" width="21" style="310" customWidth="1"/>
    <col min="9" max="9" width="21.140625" style="310" customWidth="1"/>
    <col min="10" max="10" width="19" style="310" customWidth="1"/>
    <col min="11" max="11" width="14.42578125" style="310" customWidth="1"/>
    <col min="12" max="12" width="18.140625" style="310" customWidth="1"/>
    <col min="13" max="13" width="17.7109375" style="310" customWidth="1"/>
    <col min="14" max="14" width="20.7109375" style="310" bestFit="1" customWidth="1"/>
    <col min="15" max="15" width="15" style="310" bestFit="1" customWidth="1"/>
    <col min="16" max="16" width="12.5703125" style="310" bestFit="1" customWidth="1"/>
    <col min="17" max="17" width="20.42578125" style="310" customWidth="1"/>
    <col min="18" max="19" width="9.140625" style="310"/>
    <col min="20" max="20" width="30.7109375" style="310" customWidth="1"/>
    <col min="21" max="16384" width="9.140625" style="310"/>
  </cols>
  <sheetData>
    <row r="2" spans="5:16" x14ac:dyDescent="0.2">
      <c r="P2" s="403" t="s">
        <v>276</v>
      </c>
    </row>
    <row r="3" spans="5:16" ht="15" x14ac:dyDescent="0.2">
      <c r="E3" s="870" t="s">
        <v>114</v>
      </c>
      <c r="F3" s="870"/>
      <c r="G3" s="870"/>
      <c r="H3" s="870"/>
      <c r="I3" s="870"/>
      <c r="J3" s="870"/>
      <c r="K3" s="870"/>
      <c r="L3" s="870"/>
      <c r="M3" s="330"/>
      <c r="N3" s="330"/>
    </row>
    <row r="4" spans="5:16" ht="15" x14ac:dyDescent="0.2">
      <c r="E4" s="870" t="s">
        <v>164</v>
      </c>
      <c r="F4" s="870"/>
      <c r="G4" s="870"/>
      <c r="H4" s="870"/>
      <c r="I4" s="870"/>
      <c r="J4" s="870"/>
      <c r="K4" s="870"/>
      <c r="L4" s="870"/>
      <c r="M4" s="330"/>
      <c r="N4" s="330"/>
    </row>
    <row r="5" spans="5:16" ht="15" x14ac:dyDescent="0.2">
      <c r="E5" s="870" t="s">
        <v>277</v>
      </c>
      <c r="F5" s="870"/>
      <c r="G5" s="870"/>
      <c r="H5" s="870"/>
      <c r="I5" s="870"/>
      <c r="J5" s="870"/>
      <c r="K5" s="870"/>
      <c r="L5" s="870"/>
      <c r="M5" s="330"/>
      <c r="N5" s="330"/>
    </row>
    <row r="6" spans="5:16" ht="13.5" thickBot="1" x14ac:dyDescent="0.25"/>
    <row r="7" spans="5:16" ht="78.75" customHeight="1" thickBot="1" x14ac:dyDescent="0.25">
      <c r="E7" s="381" t="s">
        <v>146</v>
      </c>
      <c r="F7" s="382" t="s">
        <v>0</v>
      </c>
      <c r="G7" s="383" t="s">
        <v>221</v>
      </c>
      <c r="H7" s="383" t="s">
        <v>219</v>
      </c>
      <c r="I7" s="383" t="s">
        <v>220</v>
      </c>
      <c r="J7" s="383" t="s">
        <v>113</v>
      </c>
      <c r="K7" s="383" t="s">
        <v>156</v>
      </c>
      <c r="L7" s="384" t="s">
        <v>144</v>
      </c>
    </row>
    <row r="8" spans="5:16" ht="18.75" customHeight="1" x14ac:dyDescent="0.2">
      <c r="E8" s="392" t="s">
        <v>158</v>
      </c>
      <c r="F8" s="393" t="s">
        <v>45</v>
      </c>
      <c r="G8" s="394">
        <f>G9+G10+G11</f>
        <v>75158838000</v>
      </c>
      <c r="H8" s="411">
        <f>H9+H11</f>
        <v>2248995825</v>
      </c>
      <c r="I8" s="411">
        <f>I9+I11</f>
        <v>2248995825</v>
      </c>
      <c r="J8" s="411">
        <f>J9+J11</f>
        <v>2248995825</v>
      </c>
      <c r="K8" s="395">
        <f>J8/G8*100</f>
        <v>2.9923238368852907</v>
      </c>
      <c r="L8" s="396"/>
      <c r="N8" s="327"/>
    </row>
    <row r="9" spans="5:16" ht="18.75" customHeight="1" x14ac:dyDescent="0.2">
      <c r="E9" s="392" t="s">
        <v>168</v>
      </c>
      <c r="F9" s="397" t="s">
        <v>26</v>
      </c>
      <c r="G9" s="398">
        <f>$G$13</f>
        <v>74320354000</v>
      </c>
      <c r="H9" s="410">
        <f>H13</f>
        <v>2198064138</v>
      </c>
      <c r="I9" s="410">
        <f>I13</f>
        <v>2198064138</v>
      </c>
      <c r="J9" s="410">
        <f>J13</f>
        <v>2198064138</v>
      </c>
      <c r="K9" s="399">
        <f>J9/G9*100</f>
        <v>2.9575533749475951</v>
      </c>
      <c r="L9" s="400"/>
      <c r="M9"/>
      <c r="N9" s="421"/>
    </row>
    <row r="10" spans="5:16" ht="18.75" customHeight="1" x14ac:dyDescent="0.2">
      <c r="E10" s="392" t="s">
        <v>169</v>
      </c>
      <c r="F10" s="397" t="s">
        <v>27</v>
      </c>
      <c r="G10" s="398">
        <f>$G$60</f>
        <v>538484000</v>
      </c>
      <c r="H10" s="398">
        <f>H60</f>
        <v>0</v>
      </c>
      <c r="I10" s="398">
        <f>I60</f>
        <v>0</v>
      </c>
      <c r="J10" s="398">
        <f>J60</f>
        <v>0</v>
      </c>
      <c r="K10" s="399">
        <f>J10/G10*100</f>
        <v>0</v>
      </c>
      <c r="L10" s="400"/>
      <c r="N10" s="327"/>
    </row>
    <row r="11" spans="5:16" ht="18.75" customHeight="1" x14ac:dyDescent="0.2">
      <c r="E11" s="392" t="str">
        <f>E64</f>
        <v>4.1.04</v>
      </c>
      <c r="F11" s="397" t="s">
        <v>129</v>
      </c>
      <c r="G11" s="398">
        <f>G64</f>
        <v>300000000</v>
      </c>
      <c r="H11" s="398">
        <f>H64</f>
        <v>50931687</v>
      </c>
      <c r="I11" s="398">
        <f>I64</f>
        <v>50931687</v>
      </c>
      <c r="J11" s="398">
        <f>J64</f>
        <v>50931687</v>
      </c>
      <c r="K11" s="399">
        <f>J11/G11*100</f>
        <v>16.977228999999998</v>
      </c>
      <c r="L11" s="400"/>
    </row>
    <row r="12" spans="5:16" ht="5.0999999999999996" customHeight="1" x14ac:dyDescent="0.2">
      <c r="E12" s="378"/>
      <c r="F12" s="379"/>
      <c r="G12" s="375"/>
      <c r="H12" s="375"/>
      <c r="I12" s="375"/>
      <c r="J12" s="375"/>
      <c r="K12" s="376"/>
      <c r="L12" s="377"/>
    </row>
    <row r="13" spans="5:16" ht="18.75" customHeight="1" x14ac:dyDescent="0.2">
      <c r="E13" s="385" t="str">
        <f>E9</f>
        <v>4.1.01</v>
      </c>
      <c r="F13" s="386" t="str">
        <f>F9</f>
        <v>PENDAPATAN PAJAK DAERAH</v>
      </c>
      <c r="G13" s="387">
        <f>G14+G24+G35+G41+G44+G45+G48+G51+G52+G55+G58</f>
        <v>74320354000</v>
      </c>
      <c r="H13" s="409">
        <f>H14+H24+H35+H41+H44+H45+H48+H51+H52+H55+H58</f>
        <v>2198064138</v>
      </c>
      <c r="I13" s="409">
        <f>H13</f>
        <v>2198064138</v>
      </c>
      <c r="J13" s="409">
        <f>I13</f>
        <v>2198064138</v>
      </c>
      <c r="K13" s="388">
        <f>J13/G13*100</f>
        <v>2.9575533749475951</v>
      </c>
      <c r="L13" s="389"/>
    </row>
    <row r="14" spans="5:16" ht="18.75" customHeight="1" x14ac:dyDescent="0.2">
      <c r="E14" s="373" t="s">
        <v>170</v>
      </c>
      <c r="F14" s="351" t="s">
        <v>157</v>
      </c>
      <c r="G14" s="349">
        <f>G15+G18+G21</f>
        <v>2463180809</v>
      </c>
      <c r="H14" s="408">
        <f>H15+H18+H21</f>
        <v>59448343</v>
      </c>
      <c r="I14" s="408">
        <f t="shared" ref="I14:I24" si="0">H14</f>
        <v>59448343</v>
      </c>
      <c r="J14" s="408">
        <f t="shared" ref="J14:J58" si="1">H14</f>
        <v>59448343</v>
      </c>
      <c r="K14" s="350">
        <f>J14/G14*100</f>
        <v>2.413478652593708</v>
      </c>
      <c r="L14" s="346"/>
    </row>
    <row r="15" spans="5:16" ht="18.75" customHeight="1" x14ac:dyDescent="0.2">
      <c r="E15" s="372" t="s">
        <v>171</v>
      </c>
      <c r="F15" s="335" t="s">
        <v>175</v>
      </c>
      <c r="G15" s="332">
        <v>2001580809</v>
      </c>
      <c r="H15" s="407">
        <f>H16+H17</f>
        <v>57768343</v>
      </c>
      <c r="I15" s="407">
        <f t="shared" si="0"/>
        <v>57768343</v>
      </c>
      <c r="J15" s="407">
        <f t="shared" si="1"/>
        <v>57768343</v>
      </c>
      <c r="K15" s="333">
        <f>J15/G15*100</f>
        <v>2.8861359351692308</v>
      </c>
      <c r="L15" s="346"/>
    </row>
    <row r="16" spans="5:16" ht="18.75" customHeight="1" x14ac:dyDescent="0.2">
      <c r="E16" s="372"/>
      <c r="F16" s="341" t="s">
        <v>149</v>
      </c>
      <c r="G16" s="340"/>
      <c r="H16" s="332">
        <v>0</v>
      </c>
      <c r="I16" s="332">
        <f t="shared" si="0"/>
        <v>0</v>
      </c>
      <c r="J16" s="332">
        <f t="shared" si="1"/>
        <v>0</v>
      </c>
      <c r="K16" s="342"/>
      <c r="L16" s="346"/>
      <c r="N16" s="327"/>
    </row>
    <row r="17" spans="5:16" ht="18.75" customHeight="1" x14ac:dyDescent="0.2">
      <c r="E17" s="372"/>
      <c r="F17" s="341" t="s">
        <v>147</v>
      </c>
      <c r="G17" s="340"/>
      <c r="H17" s="406">
        <f>20414405+37353938</f>
        <v>57768343</v>
      </c>
      <c r="I17" s="406">
        <f t="shared" si="0"/>
        <v>57768343</v>
      </c>
      <c r="J17" s="407">
        <f t="shared" si="1"/>
        <v>57768343</v>
      </c>
      <c r="K17" s="342"/>
      <c r="L17" s="346"/>
    </row>
    <row r="18" spans="5:16" ht="21.75" customHeight="1" x14ac:dyDescent="0.2">
      <c r="E18" s="372" t="s">
        <v>173</v>
      </c>
      <c r="F18" s="336" t="s">
        <v>172</v>
      </c>
      <c r="G18" s="332">
        <v>350000000</v>
      </c>
      <c r="H18" s="332">
        <f>H19+H20</f>
        <v>100000</v>
      </c>
      <c r="I18" s="332">
        <f t="shared" si="0"/>
        <v>100000</v>
      </c>
      <c r="J18" s="332">
        <f t="shared" si="1"/>
        <v>100000</v>
      </c>
      <c r="K18" s="333">
        <f>J18/G18*100</f>
        <v>2.8571428571428574E-2</v>
      </c>
      <c r="L18" s="346"/>
      <c r="N18" s="327"/>
    </row>
    <row r="19" spans="5:16" ht="36.75" customHeight="1" x14ac:dyDescent="0.2">
      <c r="E19" s="372"/>
      <c r="F19" s="339" t="s">
        <v>150</v>
      </c>
      <c r="G19" s="332"/>
      <c r="H19" s="340">
        <v>0</v>
      </c>
      <c r="I19" s="340">
        <f t="shared" si="0"/>
        <v>0</v>
      </c>
      <c r="J19" s="332">
        <f t="shared" si="1"/>
        <v>0</v>
      </c>
      <c r="K19" s="333"/>
      <c r="L19" s="346"/>
    </row>
    <row r="20" spans="5:16" ht="34.5" customHeight="1" x14ac:dyDescent="0.2">
      <c r="E20" s="372"/>
      <c r="F20" s="339" t="s">
        <v>148</v>
      </c>
      <c r="G20" s="340"/>
      <c r="H20" s="340">
        <v>100000</v>
      </c>
      <c r="I20" s="340">
        <f t="shared" si="0"/>
        <v>100000</v>
      </c>
      <c r="J20" s="332">
        <f t="shared" si="1"/>
        <v>100000</v>
      </c>
      <c r="K20" s="333"/>
      <c r="L20" s="346"/>
    </row>
    <row r="21" spans="5:16" ht="18.75" customHeight="1" x14ac:dyDescent="0.2">
      <c r="E21" s="372" t="s">
        <v>174</v>
      </c>
      <c r="F21" s="335" t="s">
        <v>176</v>
      </c>
      <c r="G21" s="332">
        <v>111600000</v>
      </c>
      <c r="H21" s="332">
        <f>H22+H23</f>
        <v>1580000</v>
      </c>
      <c r="I21" s="332">
        <f t="shared" si="0"/>
        <v>1580000</v>
      </c>
      <c r="J21" s="332">
        <f t="shared" si="1"/>
        <v>1580000</v>
      </c>
      <c r="K21" s="333">
        <f>J21/G21*100</f>
        <v>1.4157706093189963</v>
      </c>
      <c r="L21" s="346"/>
    </row>
    <row r="22" spans="5:16" ht="18.75" customHeight="1" x14ac:dyDescent="0.2">
      <c r="E22" s="372"/>
      <c r="F22" s="341" t="s">
        <v>151</v>
      </c>
      <c r="G22" s="332"/>
      <c r="H22" s="340">
        <v>0</v>
      </c>
      <c r="I22" s="340">
        <f t="shared" si="0"/>
        <v>0</v>
      </c>
      <c r="J22" s="332">
        <f t="shared" si="1"/>
        <v>0</v>
      </c>
      <c r="K22" s="333"/>
      <c r="L22" s="346"/>
    </row>
    <row r="23" spans="5:16" ht="18.75" customHeight="1" x14ac:dyDescent="0.2">
      <c r="E23" s="372"/>
      <c r="F23" s="341" t="str">
        <f xml:space="preserve"> "Penerimaan Piutang " &amp;F21</f>
        <v>Penerimaan Piutang Pajak Wisma Pariwisata</v>
      </c>
      <c r="G23" s="340"/>
      <c r="H23" s="340">
        <v>1580000</v>
      </c>
      <c r="I23" s="340">
        <f t="shared" si="0"/>
        <v>1580000</v>
      </c>
      <c r="J23" s="332">
        <f t="shared" si="1"/>
        <v>1580000</v>
      </c>
      <c r="K23" s="333"/>
      <c r="L23" s="346"/>
    </row>
    <row r="24" spans="5:16" ht="18.75" customHeight="1" x14ac:dyDescent="0.2">
      <c r="E24" s="373" t="s">
        <v>177</v>
      </c>
      <c r="F24" s="427" t="s">
        <v>159</v>
      </c>
      <c r="G24" s="428">
        <v>3637447807</v>
      </c>
      <c r="H24" s="349">
        <f>H25+H28+H31+H34</f>
        <v>166717042</v>
      </c>
      <c r="I24" s="349">
        <f t="shared" si="0"/>
        <v>166717042</v>
      </c>
      <c r="J24" s="349">
        <f t="shared" si="1"/>
        <v>166717042</v>
      </c>
      <c r="K24" s="350">
        <f>J24/G24*100</f>
        <v>4.5833521426524761</v>
      </c>
      <c r="L24" s="346"/>
      <c r="M24" s="310">
        <v>3637447807</v>
      </c>
      <c r="N24" s="404"/>
    </row>
    <row r="25" spans="5:16" ht="18.75" customHeight="1" x14ac:dyDescent="0.2">
      <c r="E25" s="372" t="s">
        <v>178</v>
      </c>
      <c r="F25" s="335" t="s">
        <v>179</v>
      </c>
      <c r="G25" s="468"/>
      <c r="H25" s="332">
        <f>H26+H27</f>
        <v>132018013</v>
      </c>
      <c r="I25" s="332">
        <f>H25:H34</f>
        <v>132018013</v>
      </c>
      <c r="J25" s="332">
        <f t="shared" si="1"/>
        <v>132018013</v>
      </c>
      <c r="K25" s="333"/>
      <c r="L25" s="346"/>
      <c r="M25" s="327"/>
      <c r="N25" s="404"/>
      <c r="P25"/>
    </row>
    <row r="26" spans="5:16" ht="18.75" customHeight="1" x14ac:dyDescent="0.2">
      <c r="E26" s="372"/>
      <c r="F26" s="341" t="s">
        <v>180</v>
      </c>
      <c r="G26" s="332"/>
      <c r="H26" s="340">
        <v>0</v>
      </c>
      <c r="I26" s="340">
        <f t="shared" ref="I26:I55" si="2">H26</f>
        <v>0</v>
      </c>
      <c r="J26" s="332">
        <f t="shared" si="1"/>
        <v>0</v>
      </c>
      <c r="K26" s="333"/>
      <c r="L26" s="346"/>
      <c r="M26" s="327"/>
      <c r="N26" s="404"/>
    </row>
    <row r="27" spans="5:16" ht="18.75" customHeight="1" x14ac:dyDescent="0.2">
      <c r="E27" s="372"/>
      <c r="F27" s="341" t="str">
        <f xml:space="preserve"> "Penerimaan Piutang " &amp;F25</f>
        <v>Penerimaan Piutang Pajak Restoran dan Sejenisnya</v>
      </c>
      <c r="G27" s="340"/>
      <c r="H27" s="340">
        <f>39331341+92686672</f>
        <v>132018013</v>
      </c>
      <c r="I27" s="340">
        <f t="shared" si="2"/>
        <v>132018013</v>
      </c>
      <c r="J27" s="332">
        <f t="shared" si="1"/>
        <v>132018013</v>
      </c>
      <c r="K27" s="342"/>
      <c r="L27" s="346"/>
      <c r="M27" s="327"/>
    </row>
    <row r="28" spans="5:16" ht="18.75" customHeight="1" x14ac:dyDescent="0.2">
      <c r="E28" s="372" t="s">
        <v>181</v>
      </c>
      <c r="F28" s="335" t="s">
        <v>182</v>
      </c>
      <c r="G28" s="468"/>
      <c r="H28" s="359">
        <f>H29+H30</f>
        <v>16901229</v>
      </c>
      <c r="I28" s="332">
        <f t="shared" si="2"/>
        <v>16901229</v>
      </c>
      <c r="J28" s="332">
        <f t="shared" si="1"/>
        <v>16901229</v>
      </c>
      <c r="K28" s="333"/>
      <c r="L28" s="346"/>
      <c r="M28" s="327"/>
    </row>
    <row r="29" spans="5:16" ht="18.75" customHeight="1" x14ac:dyDescent="0.2">
      <c r="E29" s="372"/>
      <c r="F29" s="341" t="s">
        <v>183</v>
      </c>
      <c r="G29" s="332"/>
      <c r="H29" s="340">
        <v>0</v>
      </c>
      <c r="I29" s="340">
        <f t="shared" si="2"/>
        <v>0</v>
      </c>
      <c r="J29" s="332">
        <f t="shared" si="1"/>
        <v>0</v>
      </c>
      <c r="K29" s="333"/>
      <c r="L29" s="346"/>
      <c r="M29" s="421"/>
      <c r="N29" s="420"/>
    </row>
    <row r="30" spans="5:16" ht="18.75" customHeight="1" x14ac:dyDescent="0.2">
      <c r="E30" s="372"/>
      <c r="F30" s="341" t="str">
        <f xml:space="preserve"> "Penerimaan Piutang " &amp;F28</f>
        <v>Penerimaan Piutang Pajak Rumah Makan dan Sejenisnya</v>
      </c>
      <c r="G30" s="340"/>
      <c r="H30" s="340">
        <v>16901229</v>
      </c>
      <c r="I30" s="340">
        <f t="shared" si="2"/>
        <v>16901229</v>
      </c>
      <c r="J30" s="332">
        <f t="shared" si="1"/>
        <v>16901229</v>
      </c>
      <c r="K30" s="342"/>
      <c r="L30" s="346"/>
      <c r="M30" s="327"/>
    </row>
    <row r="31" spans="5:16" ht="18.75" customHeight="1" x14ac:dyDescent="0.2">
      <c r="E31" s="372" t="s">
        <v>184</v>
      </c>
      <c r="F31" s="335" t="s">
        <v>185</v>
      </c>
      <c r="G31" s="468"/>
      <c r="H31" s="332">
        <f>H32+H33</f>
        <v>17797800</v>
      </c>
      <c r="I31" s="332">
        <f t="shared" si="2"/>
        <v>17797800</v>
      </c>
      <c r="J31" s="332">
        <f t="shared" si="1"/>
        <v>17797800</v>
      </c>
      <c r="K31" s="333"/>
      <c r="L31" s="346"/>
    </row>
    <row r="32" spans="5:16" ht="18.75" customHeight="1" x14ac:dyDescent="0.2">
      <c r="E32" s="372"/>
      <c r="F32" s="341" t="s">
        <v>186</v>
      </c>
      <c r="G32" s="340"/>
      <c r="H32" s="340">
        <v>0</v>
      </c>
      <c r="I32" s="340">
        <f t="shared" si="2"/>
        <v>0</v>
      </c>
      <c r="J32" s="332">
        <f t="shared" si="1"/>
        <v>0</v>
      </c>
      <c r="K32" s="342"/>
      <c r="L32" s="346"/>
    </row>
    <row r="33" spans="5:16" ht="18.75" customHeight="1" x14ac:dyDescent="0.2">
      <c r="E33" s="372"/>
      <c r="F33" s="341" t="str">
        <f xml:space="preserve"> "Penerimaan Piutang " &amp;F31</f>
        <v>Penerimaan Piutang Pajak Kafetaria dan Sejenisnya</v>
      </c>
      <c r="G33" s="340"/>
      <c r="H33" s="340">
        <v>17797800</v>
      </c>
      <c r="I33" s="340">
        <f t="shared" si="2"/>
        <v>17797800</v>
      </c>
      <c r="J33" s="332">
        <f t="shared" si="1"/>
        <v>17797800</v>
      </c>
      <c r="K33" s="333"/>
      <c r="L33" s="346"/>
      <c r="N33" s="327"/>
    </row>
    <row r="34" spans="5:16" ht="18.75" customHeight="1" x14ac:dyDescent="0.2">
      <c r="E34" s="372" t="s">
        <v>188</v>
      </c>
      <c r="F34" s="335" t="s">
        <v>187</v>
      </c>
      <c r="G34" s="468"/>
      <c r="H34" s="332">
        <v>0</v>
      </c>
      <c r="I34" s="332">
        <f t="shared" si="2"/>
        <v>0</v>
      </c>
      <c r="J34" s="332">
        <f t="shared" si="1"/>
        <v>0</v>
      </c>
      <c r="K34" s="333"/>
      <c r="L34" s="346"/>
      <c r="N34" s="327"/>
    </row>
    <row r="35" spans="5:16" ht="18.75" customHeight="1" x14ac:dyDescent="0.2">
      <c r="E35" s="373" t="s">
        <v>189</v>
      </c>
      <c r="F35" s="351" t="s">
        <v>160</v>
      </c>
      <c r="G35" s="349">
        <f>G36+G39</f>
        <v>11590549</v>
      </c>
      <c r="H35" s="349">
        <f>H36</f>
        <v>0</v>
      </c>
      <c r="I35" s="349">
        <f t="shared" si="2"/>
        <v>0</v>
      </c>
      <c r="J35" s="349">
        <f t="shared" si="1"/>
        <v>0</v>
      </c>
      <c r="K35" s="350">
        <f>J35/G35*100</f>
        <v>0</v>
      </c>
      <c r="L35" s="346"/>
      <c r="N35" s="327"/>
    </row>
    <row r="36" spans="5:16" ht="18.75" customHeight="1" x14ac:dyDescent="0.2">
      <c r="E36" s="374" t="s">
        <v>191</v>
      </c>
      <c r="F36" s="337" t="s">
        <v>190</v>
      </c>
      <c r="G36" s="332">
        <v>11590549</v>
      </c>
      <c r="H36" s="332">
        <f>H38+H40</f>
        <v>0</v>
      </c>
      <c r="I36" s="332">
        <f t="shared" si="2"/>
        <v>0</v>
      </c>
      <c r="J36" s="332">
        <f t="shared" si="1"/>
        <v>0</v>
      </c>
      <c r="K36" s="333">
        <f>J36/G36*100</f>
        <v>0</v>
      </c>
      <c r="L36" s="346"/>
      <c r="N36" s="422"/>
      <c r="O36" s="421"/>
    </row>
    <row r="37" spans="5:16" ht="18.75" customHeight="1" x14ac:dyDescent="0.2">
      <c r="E37" s="374"/>
      <c r="F37" s="344" t="s">
        <v>192</v>
      </c>
      <c r="G37" s="332"/>
      <c r="H37" s="340">
        <v>0</v>
      </c>
      <c r="I37" s="340">
        <f t="shared" si="2"/>
        <v>0</v>
      </c>
      <c r="J37" s="332">
        <f t="shared" si="1"/>
        <v>0</v>
      </c>
      <c r="K37" s="333"/>
      <c r="L37" s="346"/>
      <c r="N37" s="421"/>
      <c r="O37" s="327"/>
    </row>
    <row r="38" spans="5:16" ht="18.75" customHeight="1" x14ac:dyDescent="0.2">
      <c r="E38" s="374"/>
      <c r="F38" s="341" t="str">
        <f xml:space="preserve"> "Penerimaan Piutang " &amp;F36</f>
        <v>Penerimaan Piutang Pajak Diskotik, Karaoke, Club Malam, dan Sejenisnya</v>
      </c>
      <c r="G38" s="332"/>
      <c r="H38" s="343">
        <v>0</v>
      </c>
      <c r="I38" s="343">
        <f t="shared" si="2"/>
        <v>0</v>
      </c>
      <c r="J38" s="332">
        <f t="shared" si="1"/>
        <v>0</v>
      </c>
      <c r="K38" s="342"/>
      <c r="L38" s="346"/>
      <c r="N38" s="327"/>
    </row>
    <row r="39" spans="5:16" ht="18.75" customHeight="1" x14ac:dyDescent="0.2">
      <c r="E39" s="374"/>
      <c r="F39" s="341" t="s">
        <v>225</v>
      </c>
      <c r="G39" s="332"/>
      <c r="H39" s="343">
        <v>0</v>
      </c>
      <c r="I39" s="343">
        <f t="shared" si="2"/>
        <v>0</v>
      </c>
      <c r="J39" s="332">
        <f t="shared" si="1"/>
        <v>0</v>
      </c>
      <c r="K39" s="342"/>
      <c r="L39" s="346"/>
      <c r="M39"/>
    </row>
    <row r="40" spans="5:16" ht="18.75" customHeight="1" x14ac:dyDescent="0.2">
      <c r="E40" s="374"/>
      <c r="F40" s="341" t="s">
        <v>275</v>
      </c>
      <c r="G40" s="332"/>
      <c r="H40" s="343">
        <v>0</v>
      </c>
      <c r="I40" s="343">
        <f t="shared" si="2"/>
        <v>0</v>
      </c>
      <c r="J40" s="332">
        <f t="shared" si="1"/>
        <v>0</v>
      </c>
      <c r="K40" s="342"/>
      <c r="L40" s="346"/>
      <c r="M40"/>
    </row>
    <row r="41" spans="5:16" ht="18.75" customHeight="1" x14ac:dyDescent="0.2">
      <c r="E41" s="373" t="s">
        <v>193</v>
      </c>
      <c r="F41" s="351" t="s">
        <v>161</v>
      </c>
      <c r="G41" s="349">
        <f>G42+G43</f>
        <v>846864648</v>
      </c>
      <c r="H41" s="349">
        <f>H42+H43</f>
        <v>3618000</v>
      </c>
      <c r="I41" s="349">
        <f t="shared" si="2"/>
        <v>3618000</v>
      </c>
      <c r="J41" s="349">
        <f t="shared" si="1"/>
        <v>3618000</v>
      </c>
      <c r="K41" s="350">
        <f>J41/G41*100</f>
        <v>0.42722293444937848</v>
      </c>
      <c r="L41" s="346"/>
    </row>
    <row r="42" spans="5:16" ht="18.75" customHeight="1" x14ac:dyDescent="0.2">
      <c r="E42" s="372" t="s">
        <v>195</v>
      </c>
      <c r="F42" s="335" t="s">
        <v>194</v>
      </c>
      <c r="G42" s="334">
        <v>426864648</v>
      </c>
      <c r="H42" s="334">
        <v>1050000</v>
      </c>
      <c r="I42" s="334">
        <f t="shared" si="2"/>
        <v>1050000</v>
      </c>
      <c r="J42" s="332">
        <f t="shared" si="1"/>
        <v>1050000</v>
      </c>
      <c r="K42" s="333">
        <f t="shared" ref="K42:K48" si="3">J42/G42*100</f>
        <v>0.24597961084844863</v>
      </c>
      <c r="L42" s="346"/>
    </row>
    <row r="43" spans="5:16" ht="18.75" customHeight="1" x14ac:dyDescent="0.2">
      <c r="E43" s="372" t="s">
        <v>196</v>
      </c>
      <c r="F43" s="335" t="s">
        <v>197</v>
      </c>
      <c r="G43" s="334">
        <v>420000000</v>
      </c>
      <c r="H43" s="334">
        <f>1488000+1080000</f>
        <v>2568000</v>
      </c>
      <c r="I43" s="334">
        <f t="shared" si="2"/>
        <v>2568000</v>
      </c>
      <c r="J43" s="332">
        <f t="shared" si="1"/>
        <v>2568000</v>
      </c>
      <c r="K43" s="333">
        <f t="shared" si="3"/>
        <v>0.61142857142857143</v>
      </c>
      <c r="L43" s="346"/>
      <c r="M43" s="404"/>
    </row>
    <row r="44" spans="5:16" ht="18.75" customHeight="1" x14ac:dyDescent="0.2">
      <c r="E44" s="373" t="s">
        <v>198</v>
      </c>
      <c r="F44" s="351" t="s">
        <v>162</v>
      </c>
      <c r="G44" s="426">
        <v>20400000000</v>
      </c>
      <c r="H44" s="331">
        <v>1546223884</v>
      </c>
      <c r="I44" s="331">
        <f t="shared" si="2"/>
        <v>1546223884</v>
      </c>
      <c r="J44" s="349">
        <f t="shared" si="1"/>
        <v>1546223884</v>
      </c>
      <c r="K44" s="350">
        <f t="shared" si="3"/>
        <v>7.5795288431372549</v>
      </c>
      <c r="L44" s="346"/>
      <c r="M44" s="404"/>
      <c r="P44" s="403"/>
    </row>
    <row r="45" spans="5:16" ht="18.75" customHeight="1" x14ac:dyDescent="0.2">
      <c r="E45" s="373" t="s">
        <v>199</v>
      </c>
      <c r="F45" s="351" t="s">
        <v>85</v>
      </c>
      <c r="G45" s="331">
        <v>300000000</v>
      </c>
      <c r="H45" s="331">
        <f>H46+H47</f>
        <v>2300000</v>
      </c>
      <c r="I45" s="331">
        <f t="shared" si="2"/>
        <v>2300000</v>
      </c>
      <c r="J45" s="349">
        <f t="shared" si="1"/>
        <v>2300000</v>
      </c>
      <c r="K45" s="350">
        <f t="shared" si="3"/>
        <v>0.76666666666666661</v>
      </c>
      <c r="L45" s="346"/>
      <c r="M45" s="405"/>
      <c r="N45" s="403"/>
    </row>
    <row r="46" spans="5:16" ht="18.75" customHeight="1" x14ac:dyDescent="0.2">
      <c r="E46" s="373"/>
      <c r="F46" s="344" t="s">
        <v>163</v>
      </c>
      <c r="G46" s="331"/>
      <c r="H46" s="334">
        <v>0</v>
      </c>
      <c r="I46" s="334">
        <f t="shared" si="2"/>
        <v>0</v>
      </c>
      <c r="J46" s="332">
        <f t="shared" si="1"/>
        <v>0</v>
      </c>
      <c r="K46" s="350"/>
      <c r="L46" s="346"/>
    </row>
    <row r="47" spans="5:16" ht="18.75" customHeight="1" x14ac:dyDescent="0.2">
      <c r="E47" s="373"/>
      <c r="F47" s="341" t="str">
        <f xml:space="preserve"> "Penerimaan Piutang " &amp;F45</f>
        <v>Penerimaan Piutang Pajak Parkir</v>
      </c>
      <c r="G47" s="331"/>
      <c r="H47" s="334">
        <v>2300000</v>
      </c>
      <c r="I47" s="334">
        <f t="shared" si="2"/>
        <v>2300000</v>
      </c>
      <c r="J47" s="332">
        <f t="shared" si="1"/>
        <v>2300000</v>
      </c>
      <c r="K47" s="350"/>
      <c r="L47" s="346"/>
    </row>
    <row r="48" spans="5:16" ht="18.75" customHeight="1" x14ac:dyDescent="0.2">
      <c r="E48" s="373" t="s">
        <v>202</v>
      </c>
      <c r="F48" s="351" t="s">
        <v>200</v>
      </c>
      <c r="G48" s="331">
        <v>80000000</v>
      </c>
      <c r="H48" s="331">
        <f>H49+H50</f>
        <v>750000</v>
      </c>
      <c r="I48" s="331">
        <f t="shared" si="2"/>
        <v>750000</v>
      </c>
      <c r="J48" s="331">
        <f t="shared" si="1"/>
        <v>750000</v>
      </c>
      <c r="K48" s="350">
        <f t="shared" si="3"/>
        <v>0.9375</v>
      </c>
      <c r="L48" s="346"/>
    </row>
    <row r="49" spans="5:14" ht="18.75" customHeight="1" x14ac:dyDescent="0.2">
      <c r="E49" s="372"/>
      <c r="F49" s="341" t="s">
        <v>201</v>
      </c>
      <c r="G49" s="334"/>
      <c r="H49" s="343">
        <v>750000</v>
      </c>
      <c r="I49" s="343">
        <f t="shared" si="2"/>
        <v>750000</v>
      </c>
      <c r="J49" s="332">
        <f t="shared" si="1"/>
        <v>750000</v>
      </c>
      <c r="K49" s="333"/>
      <c r="L49" s="346"/>
      <c r="M49" s="403"/>
    </row>
    <row r="50" spans="5:14" ht="18.75" customHeight="1" x14ac:dyDescent="0.2">
      <c r="E50" s="372"/>
      <c r="F50" s="341" t="str">
        <f xml:space="preserve"> "Penerimaan Piutang " &amp;F48</f>
        <v>Penerimaan Piutang Pajak Air Tanah</v>
      </c>
      <c r="G50" s="343"/>
      <c r="H50" s="343">
        <v>0</v>
      </c>
      <c r="I50" s="343">
        <f t="shared" si="2"/>
        <v>0</v>
      </c>
      <c r="J50" s="332">
        <f t="shared" si="1"/>
        <v>0</v>
      </c>
      <c r="K50" s="342"/>
      <c r="L50" s="346"/>
    </row>
    <row r="51" spans="5:14" ht="18.75" customHeight="1" x14ac:dyDescent="0.2">
      <c r="E51" s="373" t="s">
        <v>203</v>
      </c>
      <c r="F51" s="351" t="s">
        <v>87</v>
      </c>
      <c r="G51" s="331">
        <v>500000000</v>
      </c>
      <c r="H51" s="331">
        <v>0</v>
      </c>
      <c r="I51" s="331">
        <f t="shared" si="2"/>
        <v>0</v>
      </c>
      <c r="J51" s="349">
        <f t="shared" si="1"/>
        <v>0</v>
      </c>
      <c r="K51" s="350">
        <f>J51/G51*100</f>
        <v>0</v>
      </c>
      <c r="L51" s="346"/>
    </row>
    <row r="52" spans="5:14" ht="18.75" customHeight="1" x14ac:dyDescent="0.2">
      <c r="E52" s="373" t="s">
        <v>204</v>
      </c>
      <c r="F52" s="351" t="s">
        <v>226</v>
      </c>
      <c r="G52" s="331">
        <v>785886750</v>
      </c>
      <c r="H52" s="331">
        <f>H53+H54</f>
        <v>0</v>
      </c>
      <c r="I52" s="331">
        <f t="shared" si="2"/>
        <v>0</v>
      </c>
      <c r="J52" s="349">
        <f t="shared" si="1"/>
        <v>0</v>
      </c>
      <c r="K52" s="350">
        <v>0</v>
      </c>
      <c r="L52" s="346"/>
    </row>
    <row r="53" spans="5:14" ht="18.75" customHeight="1" x14ac:dyDescent="0.2">
      <c r="E53" s="373"/>
      <c r="F53" s="401" t="s">
        <v>228</v>
      </c>
      <c r="G53" s="331"/>
      <c r="H53" s="331"/>
      <c r="I53" s="331">
        <f>H53</f>
        <v>0</v>
      </c>
      <c r="J53" s="349">
        <f>I53</f>
        <v>0</v>
      </c>
      <c r="K53" s="350"/>
      <c r="L53" s="346"/>
    </row>
    <row r="54" spans="5:14" ht="18.75" customHeight="1" x14ac:dyDescent="0.2">
      <c r="E54" s="373"/>
      <c r="F54" s="401" t="s">
        <v>227</v>
      </c>
      <c r="G54" s="331"/>
      <c r="H54" s="334">
        <v>0</v>
      </c>
      <c r="I54" s="334">
        <f>H54</f>
        <v>0</v>
      </c>
      <c r="J54" s="332">
        <f>I54</f>
        <v>0</v>
      </c>
      <c r="K54" s="350"/>
      <c r="L54" s="346"/>
    </row>
    <row r="55" spans="5:14" ht="27" customHeight="1" x14ac:dyDescent="0.2">
      <c r="E55" s="373" t="s">
        <v>206</v>
      </c>
      <c r="F55" s="360" t="s">
        <v>205</v>
      </c>
      <c r="G55" s="361">
        <f>G56+G57</f>
        <v>33451567633</v>
      </c>
      <c r="H55" s="361">
        <f>H56+H57</f>
        <v>164298469</v>
      </c>
      <c r="I55" s="361">
        <f t="shared" si="2"/>
        <v>164298469</v>
      </c>
      <c r="J55" s="361">
        <f t="shared" si="1"/>
        <v>164298469</v>
      </c>
      <c r="K55" s="362">
        <f>J55/G55*100</f>
        <v>0.49115327210530912</v>
      </c>
      <c r="L55" s="346"/>
      <c r="M55" s="327"/>
      <c r="N55" s="403"/>
    </row>
    <row r="56" spans="5:14" ht="27" customHeight="1" x14ac:dyDescent="0.2">
      <c r="E56" s="372"/>
      <c r="F56" s="339" t="s">
        <v>207</v>
      </c>
      <c r="G56" s="343">
        <v>15673511656</v>
      </c>
      <c r="H56" s="358">
        <v>0</v>
      </c>
      <c r="I56" s="358"/>
      <c r="J56" s="359">
        <f t="shared" si="1"/>
        <v>0</v>
      </c>
      <c r="K56" s="402">
        <f t="shared" ref="K56" si="4">J56/G56*100</f>
        <v>0</v>
      </c>
      <c r="L56" s="346"/>
    </row>
    <row r="57" spans="5:14" ht="27" customHeight="1" x14ac:dyDescent="0.2">
      <c r="E57" s="372"/>
      <c r="F57" s="339" t="s">
        <v>208</v>
      </c>
      <c r="G57" s="343">
        <v>17778055977</v>
      </c>
      <c r="H57" s="363">
        <v>164298469</v>
      </c>
      <c r="I57" s="363">
        <f>H57</f>
        <v>164298469</v>
      </c>
      <c r="J57" s="359">
        <f t="shared" si="1"/>
        <v>164298469</v>
      </c>
      <c r="K57" s="342"/>
      <c r="L57" s="347"/>
    </row>
    <row r="58" spans="5:14" ht="26.25" customHeight="1" x14ac:dyDescent="0.2">
      <c r="E58" s="373" t="s">
        <v>209</v>
      </c>
      <c r="F58" s="352" t="s">
        <v>115</v>
      </c>
      <c r="G58" s="331">
        <v>11843815804</v>
      </c>
      <c r="H58" s="331">
        <v>254708400</v>
      </c>
      <c r="I58" s="331">
        <f>H58</f>
        <v>254708400</v>
      </c>
      <c r="J58" s="370">
        <f t="shared" si="1"/>
        <v>254708400</v>
      </c>
      <c r="K58" s="357">
        <f>J58/G58*100</f>
        <v>2.1505602942083715</v>
      </c>
      <c r="L58" s="346"/>
      <c r="M58" s="419"/>
    </row>
    <row r="59" spans="5:14" ht="10.5" customHeight="1" x14ac:dyDescent="0.2">
      <c r="E59" s="372"/>
      <c r="F59" s="336"/>
      <c r="G59" s="334"/>
      <c r="H59" s="334"/>
      <c r="I59" s="334"/>
      <c r="J59" s="334"/>
      <c r="K59" s="333"/>
      <c r="L59" s="346"/>
    </row>
    <row r="60" spans="5:14" ht="18.75" customHeight="1" x14ac:dyDescent="0.2">
      <c r="E60" s="390" t="str">
        <f>E10</f>
        <v>4.1.02</v>
      </c>
      <c r="F60" s="391" t="str">
        <f>F10</f>
        <v>HASIL RETRIBUSI DAERAH</v>
      </c>
      <c r="G60" s="375">
        <f>G61</f>
        <v>538484000</v>
      </c>
      <c r="H60" s="375">
        <v>0</v>
      </c>
      <c r="I60" s="375">
        <f t="shared" ref="I60:I65" si="5">H60</f>
        <v>0</v>
      </c>
      <c r="J60" s="375">
        <f t="shared" ref="J60:J65" si="6">H60</f>
        <v>0</v>
      </c>
      <c r="K60" s="388">
        <f>J60/G60*100</f>
        <v>0</v>
      </c>
      <c r="L60" s="389"/>
    </row>
    <row r="61" spans="5:14" s="313" customFormat="1" ht="18.75" customHeight="1" x14ac:dyDescent="0.2">
      <c r="E61" s="372" t="s">
        <v>210</v>
      </c>
      <c r="F61" s="371" t="s">
        <v>93</v>
      </c>
      <c r="G61" s="334">
        <f>G62+G63</f>
        <v>538484000</v>
      </c>
      <c r="H61" s="343">
        <v>0</v>
      </c>
      <c r="I61" s="343">
        <f t="shared" si="5"/>
        <v>0</v>
      </c>
      <c r="J61" s="343">
        <f t="shared" si="6"/>
        <v>0</v>
      </c>
      <c r="K61" s="342">
        <f>J61/G61*100</f>
        <v>0</v>
      </c>
      <c r="L61" s="348"/>
    </row>
    <row r="62" spans="5:14" ht="18.75" customHeight="1" x14ac:dyDescent="0.2">
      <c r="E62" s="372" t="s">
        <v>211</v>
      </c>
      <c r="F62" s="336" t="s">
        <v>212</v>
      </c>
      <c r="G62" s="343">
        <v>538484000</v>
      </c>
      <c r="H62" s="334">
        <v>0</v>
      </c>
      <c r="I62" s="334">
        <f t="shared" si="5"/>
        <v>0</v>
      </c>
      <c r="J62" s="332">
        <f t="shared" si="6"/>
        <v>0</v>
      </c>
      <c r="K62" s="333">
        <f>J62/G62*100</f>
        <v>0</v>
      </c>
      <c r="L62" s="346"/>
    </row>
    <row r="63" spans="5:14" ht="21" customHeight="1" x14ac:dyDescent="0.2">
      <c r="E63" s="372"/>
      <c r="F63" s="339" t="s">
        <v>213</v>
      </c>
      <c r="G63" s="334"/>
      <c r="H63" s="343">
        <v>0</v>
      </c>
      <c r="I63" s="343">
        <f t="shared" si="5"/>
        <v>0</v>
      </c>
      <c r="J63" s="332">
        <f t="shared" si="6"/>
        <v>0</v>
      </c>
      <c r="K63" s="333"/>
      <c r="L63" s="346"/>
    </row>
    <row r="64" spans="5:14" ht="21" customHeight="1" x14ac:dyDescent="0.2">
      <c r="E64" s="390" t="s">
        <v>214</v>
      </c>
      <c r="F64" s="391" t="str">
        <f>F11</f>
        <v>LAIN-LAIN PAD YANG SAH</v>
      </c>
      <c r="G64" s="375">
        <f>G65</f>
        <v>300000000</v>
      </c>
      <c r="H64" s="375">
        <f>H65</f>
        <v>50931687</v>
      </c>
      <c r="I64" s="375">
        <f>H64</f>
        <v>50931687</v>
      </c>
      <c r="J64" s="375">
        <f>H64</f>
        <v>50931687</v>
      </c>
      <c r="K64" s="388">
        <f>J64/G64*100</f>
        <v>16.977228999999998</v>
      </c>
      <c r="L64" s="389"/>
    </row>
    <row r="65" spans="5:14" ht="24" customHeight="1" x14ac:dyDescent="0.2">
      <c r="E65" s="372" t="s">
        <v>216</v>
      </c>
      <c r="F65" s="371" t="s">
        <v>217</v>
      </c>
      <c r="G65" s="334">
        <v>300000000</v>
      </c>
      <c r="H65" s="334">
        <f>H66+H67</f>
        <v>50931687</v>
      </c>
      <c r="I65" s="334">
        <f t="shared" si="5"/>
        <v>50931687</v>
      </c>
      <c r="J65" s="332">
        <f t="shared" si="6"/>
        <v>50931687</v>
      </c>
      <c r="K65" s="333">
        <f>J65/G65*100</f>
        <v>16.977228999999998</v>
      </c>
      <c r="L65" s="346"/>
      <c r="M65" s="405"/>
    </row>
    <row r="66" spans="5:14" ht="24" customHeight="1" x14ac:dyDescent="0.25">
      <c r="E66" s="372" t="s">
        <v>215</v>
      </c>
      <c r="F66" s="339" t="s">
        <v>218</v>
      </c>
      <c r="G66" s="334"/>
      <c r="H66" s="334">
        <v>37767649</v>
      </c>
      <c r="I66" s="334">
        <f>H66</f>
        <v>37767649</v>
      </c>
      <c r="J66" s="332">
        <f>I66</f>
        <v>37767649</v>
      </c>
      <c r="K66" s="333"/>
      <c r="L66" s="346"/>
      <c r="M66" s="423">
        <v>2700000</v>
      </c>
      <c r="N66" s="424" t="s">
        <v>279</v>
      </c>
    </row>
    <row r="67" spans="5:14" ht="24" customHeight="1" x14ac:dyDescent="0.25">
      <c r="E67" s="372"/>
      <c r="F67" s="339" t="s">
        <v>229</v>
      </c>
      <c r="G67" s="334"/>
      <c r="H67" s="334">
        <f>M69</f>
        <v>13164038</v>
      </c>
      <c r="I67" s="334">
        <f>H67</f>
        <v>13164038</v>
      </c>
      <c r="J67" s="332">
        <f>I67</f>
        <v>13164038</v>
      </c>
      <c r="K67" s="333"/>
      <c r="L67" s="346"/>
      <c r="M67" s="423">
        <v>10464038</v>
      </c>
      <c r="N67" s="424" t="s">
        <v>280</v>
      </c>
    </row>
    <row r="68" spans="5:14" ht="10.5" customHeight="1" thickBot="1" x14ac:dyDescent="0.3">
      <c r="E68" s="345"/>
      <c r="F68" s="335"/>
      <c r="G68" s="334"/>
      <c r="H68" s="334"/>
      <c r="I68" s="334"/>
      <c r="J68" s="334"/>
      <c r="K68" s="333"/>
      <c r="L68" s="346"/>
      <c r="M68" s="424"/>
      <c r="N68" s="424"/>
    </row>
    <row r="69" spans="5:14" ht="10.5" customHeight="1" x14ac:dyDescent="0.25">
      <c r="E69" s="353"/>
      <c r="F69" s="354"/>
      <c r="G69" s="355"/>
      <c r="H69" s="355"/>
      <c r="I69" s="355"/>
      <c r="J69" s="355"/>
      <c r="K69" s="356"/>
      <c r="L69" s="356"/>
      <c r="M69" s="423">
        <f>M66+M67</f>
        <v>13164038</v>
      </c>
      <c r="N69" s="424"/>
    </row>
    <row r="70" spans="5:14" ht="10.5" customHeight="1" x14ac:dyDescent="0.2">
      <c r="E70" s="364"/>
      <c r="F70" s="365"/>
      <c r="G70" s="366"/>
      <c r="H70" s="366"/>
      <c r="I70" s="366"/>
      <c r="J70" s="366"/>
      <c r="K70" s="367"/>
      <c r="L70" s="367"/>
    </row>
    <row r="71" spans="5:14" ht="19.5" customHeight="1" x14ac:dyDescent="0.2">
      <c r="J71" s="883" t="s">
        <v>278</v>
      </c>
      <c r="K71" s="868"/>
      <c r="L71" s="868"/>
    </row>
    <row r="72" spans="5:14" ht="12.75" customHeight="1" x14ac:dyDescent="0.2">
      <c r="E72" s="867" t="s">
        <v>120</v>
      </c>
      <c r="F72" s="867"/>
      <c r="G72" s="868" t="s">
        <v>165</v>
      </c>
      <c r="H72" s="868"/>
      <c r="I72" s="868"/>
      <c r="J72" s="884" t="s">
        <v>119</v>
      </c>
      <c r="K72" s="884"/>
      <c r="L72" s="884"/>
      <c r="M72" s="860"/>
      <c r="N72" s="860"/>
    </row>
    <row r="74" spans="5:14" ht="28.5" customHeight="1" x14ac:dyDescent="0.2"/>
    <row r="75" spans="5:14" x14ac:dyDescent="0.2">
      <c r="E75" s="838" t="str">
        <f>[1]DESEMBER!$E$73:$F$73</f>
        <v>ERNIATI,S.E,M.Si</v>
      </c>
      <c r="F75" s="838"/>
      <c r="G75" s="838" t="s">
        <v>166</v>
      </c>
      <c r="H75" s="838"/>
      <c r="I75" s="838"/>
      <c r="J75" s="838" t="s">
        <v>154</v>
      </c>
      <c r="K75" s="838"/>
      <c r="L75" s="838"/>
      <c r="M75" s="318"/>
      <c r="N75" s="316"/>
    </row>
    <row r="76" spans="5:14" x14ac:dyDescent="0.2">
      <c r="E76" s="833" t="s">
        <v>121</v>
      </c>
      <c r="F76" s="833"/>
      <c r="G76" s="832" t="s">
        <v>167</v>
      </c>
      <c r="H76" s="833"/>
      <c r="I76" s="833"/>
      <c r="J76" s="832" t="s">
        <v>155</v>
      </c>
      <c r="K76" s="833"/>
      <c r="L76" s="833"/>
      <c r="M76" s="863"/>
      <c r="N76" s="863"/>
    </row>
    <row r="77" spans="5:14" x14ac:dyDescent="0.2">
      <c r="F77" s="316"/>
      <c r="G77" s="314"/>
      <c r="H77" s="314"/>
      <c r="I77" s="314"/>
      <c r="J77" s="833"/>
      <c r="K77" s="833"/>
      <c r="L77" s="833"/>
      <c r="M77" s="863"/>
      <c r="N77" s="863"/>
    </row>
    <row r="78" spans="5:14" x14ac:dyDescent="0.2">
      <c r="F78" s="316"/>
      <c r="G78" s="314"/>
      <c r="H78" s="314"/>
      <c r="I78" s="314"/>
      <c r="J78" s="429"/>
      <c r="K78" s="429"/>
      <c r="L78" s="429"/>
      <c r="M78" s="432"/>
      <c r="N78" s="432"/>
    </row>
    <row r="79" spans="5:14" x14ac:dyDescent="0.2">
      <c r="F79" s="429"/>
      <c r="G79" s="833"/>
      <c r="H79" s="833"/>
      <c r="I79" s="833"/>
      <c r="J79" s="833"/>
      <c r="K79" s="833"/>
      <c r="L79" s="314"/>
      <c r="M79" s="833"/>
      <c r="N79" s="833"/>
    </row>
    <row r="80" spans="5:14" x14ac:dyDescent="0.2">
      <c r="F80" s="368" t="s">
        <v>122</v>
      </c>
      <c r="G80" s="369" t="s">
        <v>123</v>
      </c>
      <c r="H80" s="429"/>
      <c r="I80" s="429"/>
      <c r="J80" s="429"/>
      <c r="K80" s="429"/>
      <c r="L80" s="314"/>
      <c r="M80" s="429"/>
      <c r="N80" s="429"/>
    </row>
    <row r="81" spans="5:14" x14ac:dyDescent="0.2">
      <c r="G81" s="429"/>
      <c r="H81" s="429"/>
      <c r="I81" s="429"/>
      <c r="J81" s="429"/>
      <c r="K81" s="429"/>
      <c r="L81" s="314"/>
      <c r="M81" s="429"/>
      <c r="N81" s="429"/>
    </row>
    <row r="82" spans="5:14" x14ac:dyDescent="0.2">
      <c r="F82" s="338" t="s">
        <v>152</v>
      </c>
      <c r="G82" s="432" t="s">
        <v>124</v>
      </c>
      <c r="H82" s="429"/>
      <c r="I82" s="429"/>
      <c r="J82" s="429"/>
      <c r="K82" s="429"/>
      <c r="L82" s="314"/>
      <c r="M82" s="429"/>
      <c r="N82" s="429"/>
    </row>
    <row r="83" spans="5:14" x14ac:dyDescent="0.2">
      <c r="F83" s="338"/>
      <c r="G83" s="316"/>
      <c r="H83" s="429"/>
      <c r="I83" s="429"/>
      <c r="J83" s="429"/>
      <c r="K83" s="429"/>
      <c r="L83" s="314"/>
      <c r="M83" s="429"/>
      <c r="N83" s="429"/>
    </row>
    <row r="84" spans="5:14" x14ac:dyDescent="0.2">
      <c r="F84" s="338" t="s">
        <v>153</v>
      </c>
      <c r="G84" s="432" t="s">
        <v>124</v>
      </c>
      <c r="H84" s="429"/>
      <c r="I84" s="429"/>
      <c r="J84" s="429"/>
      <c r="K84" s="429"/>
      <c r="L84" s="314"/>
      <c r="M84" s="429"/>
      <c r="N84" s="429"/>
    </row>
    <row r="85" spans="5:14" x14ac:dyDescent="0.2">
      <c r="F85" s="314"/>
      <c r="G85" s="432"/>
      <c r="H85" s="429"/>
      <c r="I85" s="429"/>
      <c r="J85" s="429"/>
      <c r="K85" s="429"/>
      <c r="L85" s="314"/>
      <c r="M85" s="429"/>
      <c r="N85" s="429"/>
    </row>
    <row r="86" spans="5:14" x14ac:dyDescent="0.2">
      <c r="H86" s="429"/>
      <c r="I86" s="429"/>
      <c r="J86" s="429"/>
      <c r="K86" s="429"/>
      <c r="L86" s="314"/>
      <c r="M86" s="429"/>
      <c r="N86" s="429"/>
    </row>
    <row r="87" spans="5:14" x14ac:dyDescent="0.2">
      <c r="F87" s="314"/>
      <c r="G87" s="432"/>
    </row>
    <row r="88" spans="5:14" x14ac:dyDescent="0.2">
      <c r="I88" s="328" t="s">
        <v>145</v>
      </c>
    </row>
    <row r="91" spans="5:14" x14ac:dyDescent="0.2">
      <c r="E91" s="864"/>
      <c r="F91" s="864"/>
      <c r="G91" s="864"/>
      <c r="H91" s="864"/>
      <c r="I91" s="864"/>
      <c r="J91" s="864"/>
      <c r="K91" s="864"/>
      <c r="L91" s="864"/>
    </row>
    <row r="92" spans="5:14" x14ac:dyDescent="0.2">
      <c r="E92" s="864"/>
      <c r="F92" s="864"/>
      <c r="G92" s="864"/>
      <c r="H92" s="864"/>
      <c r="I92" s="864"/>
      <c r="J92" s="864"/>
      <c r="K92" s="864"/>
      <c r="L92" s="864"/>
    </row>
    <row r="93" spans="5:14" x14ac:dyDescent="0.2">
      <c r="E93" s="861"/>
      <c r="F93" s="861"/>
      <c r="G93" s="861"/>
      <c r="H93" s="861"/>
      <c r="I93" s="861"/>
      <c r="J93" s="861"/>
      <c r="K93" s="861"/>
      <c r="L93" s="861"/>
    </row>
    <row r="94" spans="5:14" x14ac:dyDescent="0.2">
      <c r="E94" s="425"/>
      <c r="F94" s="425"/>
      <c r="G94" s="425"/>
      <c r="H94" s="425"/>
      <c r="I94" s="425"/>
      <c r="J94" s="425"/>
      <c r="K94" s="425"/>
      <c r="L94" s="425"/>
      <c r="M94" s="425"/>
    </row>
    <row r="95" spans="5:14" x14ac:dyDescent="0.2">
      <c r="E95" s="433"/>
      <c r="F95" s="434"/>
      <c r="G95" s="435"/>
      <c r="H95" s="434"/>
      <c r="I95" s="434"/>
      <c r="J95" s="434"/>
      <c r="K95" s="434"/>
      <c r="L95" s="435"/>
      <c r="M95" s="425"/>
    </row>
    <row r="96" spans="5:14" ht="17.25" customHeight="1" x14ac:dyDescent="0.2">
      <c r="E96" s="436"/>
      <c r="F96" s="437"/>
      <c r="G96" s="438"/>
      <c r="H96" s="438"/>
      <c r="I96" s="438"/>
      <c r="J96" s="438"/>
      <c r="K96" s="439"/>
      <c r="L96" s="439"/>
      <c r="M96" s="425"/>
    </row>
    <row r="97" spans="5:13" ht="17.25" customHeight="1" x14ac:dyDescent="0.2">
      <c r="E97" s="440"/>
      <c r="F97" s="441"/>
      <c r="G97" s="442"/>
      <c r="H97" s="442"/>
      <c r="I97" s="442"/>
      <c r="J97" s="442"/>
      <c r="K97" s="443"/>
      <c r="L97" s="443"/>
      <c r="M97" s="425"/>
    </row>
    <row r="98" spans="5:13" ht="22.5" customHeight="1" x14ac:dyDescent="0.2">
      <c r="E98" s="440"/>
      <c r="F98" s="441"/>
      <c r="G98" s="442"/>
      <c r="H98" s="442"/>
      <c r="I98" s="442"/>
      <c r="J98" s="442"/>
      <c r="K98" s="443"/>
      <c r="L98" s="443"/>
      <c r="M98" s="425"/>
    </row>
    <row r="99" spans="5:13" ht="22.5" customHeight="1" x14ac:dyDescent="0.2">
      <c r="E99" s="440"/>
      <c r="F99" s="441"/>
      <c r="G99" s="442"/>
      <c r="H99" s="442"/>
      <c r="I99" s="442"/>
      <c r="J99" s="442"/>
      <c r="K99" s="443"/>
      <c r="L99" s="443"/>
      <c r="M99" s="425"/>
    </row>
    <row r="100" spans="5:13" ht="14.25" customHeight="1" x14ac:dyDescent="0.2">
      <c r="E100" s="444"/>
      <c r="F100" s="445"/>
      <c r="G100" s="446"/>
      <c r="H100" s="446"/>
      <c r="I100" s="446"/>
      <c r="J100" s="446"/>
      <c r="K100" s="447"/>
      <c r="L100" s="447"/>
      <c r="M100" s="425"/>
    </row>
    <row r="101" spans="5:13" ht="16.5" customHeight="1" x14ac:dyDescent="0.2">
      <c r="E101" s="444"/>
      <c r="F101" s="445"/>
      <c r="G101" s="446"/>
      <c r="H101" s="446"/>
      <c r="I101" s="446"/>
      <c r="J101" s="446"/>
      <c r="K101" s="447"/>
      <c r="L101" s="447"/>
      <c r="M101" s="425"/>
    </row>
    <row r="102" spans="5:13" ht="16.5" customHeight="1" x14ac:dyDescent="0.2">
      <c r="E102" s="444"/>
      <c r="F102" s="448"/>
      <c r="G102" s="449"/>
      <c r="H102" s="449"/>
      <c r="I102" s="449"/>
      <c r="J102" s="449"/>
      <c r="K102" s="450"/>
      <c r="L102" s="450"/>
      <c r="M102" s="425"/>
    </row>
    <row r="103" spans="5:13" ht="23.25" customHeight="1" x14ac:dyDescent="0.2">
      <c r="E103" s="444"/>
      <c r="F103" s="451"/>
      <c r="G103" s="449"/>
      <c r="H103" s="449"/>
      <c r="I103" s="449"/>
      <c r="J103" s="449"/>
      <c r="K103" s="450"/>
      <c r="L103" s="450"/>
      <c r="M103" s="425"/>
    </row>
    <row r="104" spans="5:13" ht="19.5" customHeight="1" x14ac:dyDescent="0.2">
      <c r="E104" s="444"/>
      <c r="F104" s="448"/>
      <c r="G104" s="449"/>
      <c r="H104" s="449"/>
      <c r="I104" s="449"/>
      <c r="J104" s="449"/>
      <c r="K104" s="450"/>
      <c r="L104" s="450"/>
      <c r="M104" s="425"/>
    </row>
    <row r="105" spans="5:13" ht="18.75" customHeight="1" x14ac:dyDescent="0.2">
      <c r="E105" s="444"/>
      <c r="F105" s="448"/>
      <c r="G105" s="449"/>
      <c r="H105" s="449"/>
      <c r="I105" s="449"/>
      <c r="J105" s="449"/>
      <c r="K105" s="450"/>
      <c r="L105" s="450"/>
      <c r="M105" s="425"/>
    </row>
    <row r="106" spans="5:13" ht="19.5" customHeight="1" x14ac:dyDescent="0.2">
      <c r="E106" s="444"/>
      <c r="F106" s="448"/>
      <c r="G106" s="449"/>
      <c r="H106" s="449"/>
      <c r="I106" s="449"/>
      <c r="J106" s="449"/>
      <c r="K106" s="450"/>
      <c r="L106" s="450"/>
      <c r="M106" s="425"/>
    </row>
    <row r="107" spans="5:13" ht="19.5" customHeight="1" x14ac:dyDescent="0.2">
      <c r="E107" s="444"/>
      <c r="F107" s="448"/>
      <c r="G107" s="449"/>
      <c r="H107" s="449"/>
      <c r="I107" s="449"/>
      <c r="J107" s="449"/>
      <c r="K107" s="450"/>
      <c r="L107" s="450"/>
      <c r="M107" s="425"/>
    </row>
    <row r="108" spans="5:13" ht="19.5" customHeight="1" x14ac:dyDescent="0.2">
      <c r="E108" s="444"/>
      <c r="F108" s="452"/>
      <c r="G108" s="449"/>
      <c r="H108" s="449"/>
      <c r="I108" s="449"/>
      <c r="J108" s="449"/>
      <c r="K108" s="450"/>
      <c r="L108" s="450"/>
      <c r="M108" s="425"/>
    </row>
    <row r="109" spans="5:13" ht="19.5" customHeight="1" x14ac:dyDescent="0.2">
      <c r="E109" s="444"/>
      <c r="F109" s="448"/>
      <c r="G109" s="449"/>
      <c r="H109" s="449"/>
      <c r="I109" s="449"/>
      <c r="J109" s="449"/>
      <c r="K109" s="450"/>
      <c r="L109" s="450"/>
      <c r="M109" s="425"/>
    </row>
    <row r="110" spans="5:13" ht="19.5" customHeight="1" x14ac:dyDescent="0.2">
      <c r="E110" s="444"/>
      <c r="F110" s="452"/>
      <c r="G110" s="449"/>
      <c r="H110" s="449"/>
      <c r="I110" s="449"/>
      <c r="J110" s="449"/>
      <c r="K110" s="450"/>
      <c r="L110" s="450"/>
      <c r="M110" s="425"/>
    </row>
    <row r="111" spans="5:13" ht="19.5" customHeight="1" x14ac:dyDescent="0.2">
      <c r="E111" s="444"/>
      <c r="F111" s="448"/>
      <c r="G111" s="449"/>
      <c r="H111" s="449"/>
      <c r="I111" s="449"/>
      <c r="J111" s="449"/>
      <c r="K111" s="450"/>
      <c r="L111" s="450"/>
      <c r="M111" s="425"/>
    </row>
    <row r="112" spans="5:13" ht="19.5" customHeight="1" x14ac:dyDescent="0.2">
      <c r="E112" s="444"/>
      <c r="F112" s="448"/>
      <c r="G112" s="449"/>
      <c r="H112" s="449"/>
      <c r="I112" s="449"/>
      <c r="J112" s="449"/>
      <c r="K112" s="450"/>
      <c r="L112" s="450"/>
      <c r="M112" s="425"/>
    </row>
    <row r="113" spans="5:13" ht="19.5" customHeight="1" x14ac:dyDescent="0.2">
      <c r="E113" s="444"/>
      <c r="F113" s="453"/>
      <c r="G113" s="449"/>
      <c r="H113" s="449"/>
      <c r="I113" s="449"/>
      <c r="J113" s="449"/>
      <c r="K113" s="450"/>
      <c r="L113" s="450"/>
      <c r="M113" s="425"/>
    </row>
    <row r="114" spans="5:13" ht="16.5" customHeight="1" x14ac:dyDescent="0.2">
      <c r="E114" s="444"/>
      <c r="F114" s="453"/>
      <c r="G114" s="449"/>
      <c r="H114" s="449"/>
      <c r="I114" s="449"/>
      <c r="J114" s="449"/>
      <c r="K114" s="450"/>
      <c r="L114" s="450"/>
      <c r="M114" s="425"/>
    </row>
    <row r="115" spans="5:13" ht="15" customHeight="1" x14ac:dyDescent="0.2">
      <c r="E115" s="444"/>
      <c r="F115" s="448"/>
      <c r="G115" s="449"/>
      <c r="H115" s="449"/>
      <c r="I115" s="449"/>
      <c r="J115" s="449"/>
      <c r="K115" s="450"/>
      <c r="L115" s="450"/>
      <c r="M115" s="425"/>
    </row>
    <row r="116" spans="5:13" ht="19.5" customHeight="1" x14ac:dyDescent="0.2">
      <c r="E116" s="444"/>
      <c r="F116" s="448"/>
      <c r="G116" s="449"/>
      <c r="H116" s="449"/>
      <c r="I116" s="449"/>
      <c r="J116" s="449"/>
      <c r="K116" s="450"/>
      <c r="L116" s="450"/>
      <c r="M116" s="425"/>
    </row>
    <row r="117" spans="5:13" ht="19.5" customHeight="1" x14ac:dyDescent="0.2">
      <c r="E117" s="444"/>
      <c r="F117" s="448"/>
      <c r="G117" s="449"/>
      <c r="H117" s="449"/>
      <c r="I117" s="449"/>
      <c r="J117" s="449"/>
      <c r="K117" s="450"/>
      <c r="L117" s="450"/>
      <c r="M117" s="425"/>
    </row>
    <row r="118" spans="5:13" ht="19.5" customHeight="1" x14ac:dyDescent="0.2">
      <c r="E118" s="444"/>
      <c r="F118" s="448"/>
      <c r="G118" s="449"/>
      <c r="H118" s="449"/>
      <c r="I118" s="449"/>
      <c r="J118" s="449"/>
      <c r="K118" s="450"/>
      <c r="L118" s="450"/>
      <c r="M118" s="425"/>
    </row>
    <row r="119" spans="5:13" ht="19.5" customHeight="1" x14ac:dyDescent="0.2">
      <c r="E119" s="444"/>
      <c r="F119" s="448"/>
      <c r="G119" s="449"/>
      <c r="H119" s="449"/>
      <c r="I119" s="449"/>
      <c r="J119" s="449"/>
      <c r="K119" s="450"/>
      <c r="L119" s="450"/>
      <c r="M119" s="425"/>
    </row>
    <row r="120" spans="5:13" ht="26.25" customHeight="1" x14ac:dyDescent="0.2">
      <c r="E120" s="444"/>
      <c r="F120" s="451"/>
      <c r="G120" s="449"/>
      <c r="H120" s="449"/>
      <c r="I120" s="449"/>
      <c r="J120" s="449"/>
      <c r="K120" s="450"/>
      <c r="L120" s="450"/>
      <c r="M120" s="425"/>
    </row>
    <row r="121" spans="5:13" ht="26.25" customHeight="1" x14ac:dyDescent="0.2">
      <c r="E121" s="444"/>
      <c r="F121" s="451"/>
      <c r="G121" s="449"/>
      <c r="H121" s="449"/>
      <c r="I121" s="449"/>
      <c r="J121" s="449"/>
      <c r="K121" s="450"/>
      <c r="L121" s="450"/>
      <c r="M121" s="425"/>
    </row>
    <row r="122" spans="5:13" ht="27" customHeight="1" x14ac:dyDescent="0.2">
      <c r="E122" s="444"/>
      <c r="F122" s="445"/>
      <c r="G122" s="446"/>
      <c r="H122" s="446"/>
      <c r="I122" s="446"/>
      <c r="J122" s="446"/>
      <c r="K122" s="447"/>
      <c r="L122" s="447"/>
      <c r="M122" s="425"/>
    </row>
    <row r="123" spans="5:13" ht="19.5" customHeight="1" x14ac:dyDescent="0.2">
      <c r="E123" s="454"/>
      <c r="F123" s="455"/>
      <c r="G123" s="456"/>
      <c r="H123" s="456"/>
      <c r="I123" s="456"/>
      <c r="J123" s="456"/>
      <c r="K123" s="457"/>
      <c r="L123" s="457"/>
      <c r="M123" s="425"/>
    </row>
    <row r="124" spans="5:13" ht="19.5" customHeight="1" x14ac:dyDescent="0.2">
      <c r="E124" s="444"/>
      <c r="F124" s="453"/>
      <c r="G124" s="449"/>
      <c r="H124" s="449"/>
      <c r="I124" s="449"/>
      <c r="J124" s="449"/>
      <c r="K124" s="450"/>
      <c r="L124" s="450"/>
      <c r="M124" s="425"/>
    </row>
    <row r="125" spans="5:13" ht="19.5" customHeight="1" x14ac:dyDescent="0.2">
      <c r="E125" s="444"/>
      <c r="F125" s="453"/>
      <c r="G125" s="449"/>
      <c r="H125" s="449"/>
      <c r="I125" s="449"/>
      <c r="J125" s="449"/>
      <c r="K125" s="450"/>
      <c r="L125" s="450"/>
      <c r="M125" s="425"/>
    </row>
    <row r="126" spans="5:13" ht="19.5" customHeight="1" x14ac:dyDescent="0.2">
      <c r="E126" s="444"/>
      <c r="F126" s="453"/>
      <c r="G126" s="449"/>
      <c r="H126" s="449"/>
      <c r="I126" s="449"/>
      <c r="J126" s="449"/>
      <c r="K126" s="450"/>
      <c r="L126" s="450"/>
      <c r="M126" s="425"/>
    </row>
    <row r="127" spans="5:13" ht="19.5" customHeight="1" x14ac:dyDescent="0.2">
      <c r="E127" s="444"/>
      <c r="F127" s="453"/>
      <c r="G127" s="449"/>
      <c r="H127" s="449"/>
      <c r="I127" s="449"/>
      <c r="J127" s="449"/>
      <c r="K127" s="450"/>
      <c r="L127" s="450"/>
      <c r="M127" s="425"/>
    </row>
    <row r="128" spans="5:13" ht="19.5" customHeight="1" x14ac:dyDescent="0.2">
      <c r="E128" s="444"/>
      <c r="F128" s="453"/>
      <c r="G128" s="449"/>
      <c r="H128" s="449"/>
      <c r="I128" s="449"/>
      <c r="J128" s="449"/>
      <c r="K128" s="450"/>
      <c r="L128" s="450"/>
      <c r="M128" s="425"/>
    </row>
    <row r="129" spans="5:13" ht="19.5" customHeight="1" x14ac:dyDescent="0.2">
      <c r="E129" s="444"/>
      <c r="F129" s="453"/>
      <c r="G129" s="449"/>
      <c r="H129" s="449"/>
      <c r="I129" s="449"/>
      <c r="J129" s="449"/>
      <c r="K129" s="450"/>
      <c r="L129" s="450"/>
      <c r="M129" s="425"/>
    </row>
    <row r="130" spans="5:13" ht="19.5" customHeight="1" x14ac:dyDescent="0.2">
      <c r="E130" s="454"/>
      <c r="F130" s="455"/>
      <c r="G130" s="456"/>
      <c r="H130" s="456"/>
      <c r="I130" s="456"/>
      <c r="J130" s="456"/>
      <c r="K130" s="457"/>
      <c r="L130" s="457"/>
      <c r="M130" s="425"/>
    </row>
    <row r="131" spans="5:13" ht="19.5" customHeight="1" x14ac:dyDescent="0.2">
      <c r="E131" s="444"/>
      <c r="F131" s="453"/>
      <c r="G131" s="449"/>
      <c r="H131" s="458"/>
      <c r="I131" s="458"/>
      <c r="J131" s="458"/>
      <c r="K131" s="450"/>
      <c r="L131" s="450"/>
      <c r="M131" s="425"/>
    </row>
    <row r="132" spans="5:13" ht="19.5" customHeight="1" x14ac:dyDescent="0.2">
      <c r="E132" s="444"/>
      <c r="F132" s="445"/>
      <c r="G132" s="446"/>
      <c r="H132" s="446"/>
      <c r="I132" s="446"/>
      <c r="J132" s="446"/>
      <c r="K132" s="447"/>
      <c r="L132" s="447"/>
      <c r="M132" s="425"/>
    </row>
    <row r="133" spans="5:13" ht="19.5" customHeight="1" x14ac:dyDescent="0.2">
      <c r="E133" s="444"/>
      <c r="F133" s="452"/>
      <c r="G133" s="449"/>
      <c r="H133" s="459"/>
      <c r="I133" s="459"/>
      <c r="J133" s="459"/>
      <c r="K133" s="450"/>
      <c r="L133" s="450"/>
      <c r="M133" s="425"/>
    </row>
    <row r="134" spans="5:13" ht="19.5" customHeight="1" x14ac:dyDescent="0.2">
      <c r="E134" s="444"/>
      <c r="F134" s="452"/>
      <c r="G134" s="449"/>
      <c r="H134" s="460"/>
      <c r="I134" s="460"/>
      <c r="J134" s="460"/>
      <c r="K134" s="450"/>
      <c r="L134" s="450"/>
      <c r="M134" s="425"/>
    </row>
    <row r="135" spans="5:13" ht="18.75" customHeight="1" x14ac:dyDescent="0.2">
      <c r="E135" s="444"/>
      <c r="F135" s="452"/>
      <c r="G135" s="449"/>
      <c r="H135" s="449"/>
      <c r="I135" s="449"/>
      <c r="J135" s="449"/>
      <c r="K135" s="450"/>
      <c r="L135" s="450"/>
      <c r="M135" s="425"/>
    </row>
    <row r="136" spans="5:13" x14ac:dyDescent="0.2">
      <c r="E136" s="425"/>
      <c r="F136" s="425"/>
      <c r="G136" s="461"/>
      <c r="H136" s="425"/>
      <c r="I136" s="425"/>
      <c r="J136" s="425"/>
      <c r="K136" s="425"/>
      <c r="L136" s="425"/>
      <c r="M136" s="425"/>
    </row>
    <row r="137" spans="5:13" ht="12.75" customHeight="1" x14ac:dyDescent="0.2">
      <c r="E137" s="425"/>
      <c r="F137" s="425"/>
      <c r="G137" s="425"/>
      <c r="H137" s="425"/>
      <c r="I137" s="425"/>
      <c r="J137" s="857"/>
      <c r="K137" s="857"/>
      <c r="L137" s="857"/>
      <c r="M137" s="425"/>
    </row>
    <row r="138" spans="5:13" ht="12.75" customHeight="1" x14ac:dyDescent="0.2">
      <c r="E138" s="425"/>
      <c r="F138" s="462"/>
      <c r="G138" s="857"/>
      <c r="H138" s="857"/>
      <c r="I138" s="857"/>
      <c r="J138" s="858"/>
      <c r="K138" s="858"/>
      <c r="L138" s="858"/>
      <c r="M138" s="425"/>
    </row>
    <row r="139" spans="5:13" x14ac:dyDescent="0.2">
      <c r="E139" s="425"/>
      <c r="F139" s="425"/>
      <c r="G139" s="425"/>
      <c r="H139" s="425"/>
      <c r="I139" s="425"/>
      <c r="J139" s="425"/>
      <c r="K139" s="425"/>
      <c r="L139" s="425"/>
      <c r="M139" s="425"/>
    </row>
    <row r="140" spans="5:13" x14ac:dyDescent="0.2">
      <c r="E140" s="425"/>
      <c r="F140" s="425"/>
      <c r="G140" s="425"/>
      <c r="H140" s="425"/>
      <c r="I140" s="425"/>
      <c r="J140" s="425"/>
      <c r="K140" s="425"/>
      <c r="L140" s="425"/>
      <c r="M140" s="425"/>
    </row>
    <row r="141" spans="5:13" x14ac:dyDescent="0.2">
      <c r="E141" s="425"/>
      <c r="F141" s="425"/>
      <c r="G141" s="425"/>
      <c r="H141" s="425"/>
      <c r="I141" s="425"/>
      <c r="J141" s="425"/>
      <c r="K141" s="425"/>
      <c r="L141" s="425"/>
      <c r="M141" s="425"/>
    </row>
    <row r="142" spans="5:13" x14ac:dyDescent="0.2">
      <c r="E142" s="425"/>
      <c r="F142" s="464"/>
      <c r="G142" s="463"/>
      <c r="H142" s="463"/>
      <c r="I142" s="464"/>
      <c r="J142" s="859"/>
      <c r="K142" s="859"/>
      <c r="L142" s="859"/>
      <c r="M142" s="425"/>
    </row>
    <row r="143" spans="5:13" x14ac:dyDescent="0.2">
      <c r="E143" s="425"/>
      <c r="F143" s="465"/>
      <c r="G143" s="461"/>
      <c r="H143" s="461"/>
      <c r="I143" s="461"/>
      <c r="J143" s="856"/>
      <c r="K143" s="856"/>
      <c r="L143" s="856"/>
      <c r="M143" s="425"/>
    </row>
    <row r="144" spans="5:13" x14ac:dyDescent="0.2">
      <c r="E144" s="425"/>
      <c r="F144" s="464"/>
      <c r="G144" s="461"/>
      <c r="H144" s="461"/>
      <c r="I144" s="461"/>
      <c r="J144" s="856"/>
      <c r="K144" s="856"/>
      <c r="L144" s="856"/>
      <c r="M144" s="425"/>
    </row>
    <row r="145" spans="5:13" x14ac:dyDescent="0.2">
      <c r="E145" s="425"/>
      <c r="F145" s="465"/>
      <c r="G145" s="856"/>
      <c r="H145" s="856"/>
      <c r="I145" s="856"/>
      <c r="J145" s="856"/>
      <c r="K145" s="856"/>
      <c r="L145" s="461"/>
      <c r="M145" s="425"/>
    </row>
    <row r="146" spans="5:13" x14ac:dyDescent="0.2">
      <c r="E146" s="425"/>
      <c r="F146" s="425"/>
      <c r="G146" s="856"/>
      <c r="H146" s="856"/>
      <c r="I146" s="856"/>
      <c r="J146" s="856"/>
      <c r="K146" s="856"/>
      <c r="L146" s="461"/>
      <c r="M146" s="425"/>
    </row>
    <row r="147" spans="5:13" x14ac:dyDescent="0.2">
      <c r="E147" s="425"/>
      <c r="F147" s="466"/>
      <c r="G147" s="464"/>
      <c r="H147" s="465"/>
      <c r="I147" s="465"/>
      <c r="J147" s="465"/>
      <c r="K147" s="465"/>
      <c r="L147" s="461"/>
      <c r="M147" s="425"/>
    </row>
    <row r="148" spans="5:13" x14ac:dyDescent="0.2">
      <c r="E148" s="425"/>
      <c r="F148" s="425"/>
      <c r="G148" s="465"/>
      <c r="H148" s="465"/>
      <c r="I148" s="465"/>
      <c r="J148" s="465"/>
      <c r="K148" s="465"/>
      <c r="L148" s="461"/>
      <c r="M148" s="425"/>
    </row>
    <row r="149" spans="5:13" x14ac:dyDescent="0.2">
      <c r="E149" s="425"/>
      <c r="F149" s="461"/>
      <c r="G149" s="467"/>
      <c r="H149" s="465"/>
      <c r="I149" s="465"/>
      <c r="J149" s="465"/>
      <c r="K149" s="465"/>
      <c r="L149" s="461"/>
      <c r="M149" s="425"/>
    </row>
    <row r="150" spans="5:13" x14ac:dyDescent="0.2">
      <c r="E150" s="425"/>
      <c r="F150" s="425"/>
      <c r="G150" s="464"/>
      <c r="H150" s="465"/>
      <c r="I150" s="465"/>
      <c r="J150" s="465"/>
      <c r="K150" s="465"/>
      <c r="L150" s="461"/>
      <c r="M150" s="425"/>
    </row>
    <row r="151" spans="5:13" x14ac:dyDescent="0.2">
      <c r="E151" s="425"/>
      <c r="F151" s="461"/>
      <c r="G151" s="467"/>
      <c r="H151" s="465"/>
      <c r="I151" s="465"/>
      <c r="J151" s="465"/>
      <c r="K151" s="465"/>
      <c r="L151" s="461"/>
      <c r="M151" s="425"/>
    </row>
    <row r="152" spans="5:13" x14ac:dyDescent="0.2">
      <c r="E152" s="425"/>
      <c r="F152" s="461"/>
      <c r="G152" s="467"/>
      <c r="H152" s="465"/>
      <c r="I152" s="465"/>
      <c r="J152" s="465"/>
      <c r="K152" s="465"/>
      <c r="L152" s="461"/>
      <c r="M152" s="425"/>
    </row>
    <row r="153" spans="5:13" x14ac:dyDescent="0.2">
      <c r="E153" s="425"/>
      <c r="F153" s="425"/>
      <c r="G153" s="425"/>
      <c r="H153" s="465"/>
      <c r="I153" s="465"/>
      <c r="J153" s="465"/>
      <c r="K153" s="465"/>
      <c r="L153" s="461"/>
      <c r="M153" s="425"/>
    </row>
    <row r="154" spans="5:13" x14ac:dyDescent="0.2">
      <c r="E154" s="425"/>
      <c r="F154" s="461"/>
      <c r="G154" s="467"/>
      <c r="H154" s="425"/>
      <c r="I154" s="425"/>
      <c r="J154" s="425"/>
      <c r="K154" s="425"/>
      <c r="L154" s="425"/>
      <c r="M154" s="425"/>
    </row>
    <row r="155" spans="5:13" x14ac:dyDescent="0.2">
      <c r="E155" s="425"/>
      <c r="F155" s="425"/>
      <c r="G155" s="425"/>
      <c r="H155" s="425"/>
      <c r="I155" s="425"/>
      <c r="J155" s="425"/>
      <c r="K155" s="425"/>
      <c r="L155" s="425"/>
      <c r="M155" s="425"/>
    </row>
    <row r="156" spans="5:13" x14ac:dyDescent="0.2">
      <c r="E156" s="425"/>
      <c r="F156" s="425"/>
      <c r="G156" s="425"/>
      <c r="H156" s="425"/>
      <c r="I156" s="425"/>
      <c r="J156" s="425"/>
      <c r="K156" s="425"/>
      <c r="L156" s="425"/>
      <c r="M156" s="425"/>
    </row>
    <row r="157" spans="5:13" x14ac:dyDescent="0.2">
      <c r="E157" s="425"/>
      <c r="F157" s="425"/>
      <c r="G157" s="425"/>
      <c r="H157" s="425"/>
      <c r="I157" s="425"/>
      <c r="J157" s="425"/>
      <c r="K157" s="425"/>
      <c r="L157" s="425"/>
      <c r="M157" s="425"/>
    </row>
    <row r="158" spans="5:13" x14ac:dyDescent="0.2">
      <c r="E158" s="425"/>
      <c r="F158" s="425"/>
      <c r="G158" s="425"/>
      <c r="H158" s="425"/>
      <c r="I158" s="425"/>
      <c r="J158" s="425"/>
      <c r="K158" s="425"/>
      <c r="L158" s="425"/>
      <c r="M158" s="425"/>
    </row>
    <row r="159" spans="5:13" x14ac:dyDescent="0.2">
      <c r="E159" s="425"/>
      <c r="F159" s="425"/>
      <c r="G159" s="425"/>
      <c r="H159" s="425"/>
      <c r="I159" s="425"/>
      <c r="J159" s="425"/>
      <c r="K159" s="425"/>
      <c r="L159" s="425"/>
      <c r="M159" s="425"/>
    </row>
    <row r="160" spans="5:13" x14ac:dyDescent="0.2">
      <c r="E160" s="425"/>
      <c r="F160" s="425"/>
      <c r="G160" s="425"/>
      <c r="H160" s="425"/>
      <c r="I160" s="425"/>
      <c r="J160" s="425"/>
      <c r="K160" s="425"/>
      <c r="L160" s="425"/>
      <c r="M160" s="425"/>
    </row>
    <row r="161" spans="5:13" x14ac:dyDescent="0.2">
      <c r="E161" s="425"/>
      <c r="F161" s="425"/>
      <c r="G161" s="425"/>
      <c r="H161" s="425"/>
      <c r="I161" s="425"/>
      <c r="J161" s="425"/>
      <c r="K161" s="425"/>
      <c r="L161" s="425"/>
      <c r="M161" s="425"/>
    </row>
    <row r="162" spans="5:13" x14ac:dyDescent="0.2">
      <c r="E162" s="425"/>
      <c r="F162" s="425"/>
      <c r="G162" s="425"/>
      <c r="H162" s="425"/>
      <c r="I162" s="425"/>
      <c r="J162" s="425"/>
      <c r="K162" s="425"/>
      <c r="L162" s="425"/>
      <c r="M162" s="425"/>
    </row>
    <row r="163" spans="5:13" ht="21" customHeight="1" x14ac:dyDescent="0.2">
      <c r="E163" s="425"/>
      <c r="F163" s="425"/>
      <c r="G163" s="425"/>
      <c r="H163" s="425"/>
      <c r="I163" s="425"/>
      <c r="J163" s="425"/>
      <c r="K163" s="425"/>
      <c r="L163" s="425"/>
      <c r="M163" s="425"/>
    </row>
    <row r="164" spans="5:13" ht="21" customHeight="1" x14ac:dyDescent="0.2">
      <c r="E164" s="425"/>
      <c r="F164" s="425"/>
      <c r="G164" s="425"/>
      <c r="H164" s="425"/>
      <c r="I164" s="425"/>
      <c r="J164" s="425"/>
      <c r="K164" s="425"/>
      <c r="L164" s="425"/>
      <c r="M164" s="425"/>
    </row>
    <row r="165" spans="5:13" ht="21" customHeight="1" x14ac:dyDescent="0.2">
      <c r="E165" s="425"/>
      <c r="F165" s="425"/>
      <c r="G165" s="425"/>
      <c r="H165" s="425"/>
      <c r="I165" s="425"/>
      <c r="J165" s="425"/>
      <c r="K165" s="425"/>
      <c r="L165" s="425"/>
      <c r="M165" s="425"/>
    </row>
    <row r="166" spans="5:13" ht="21" customHeight="1" x14ac:dyDescent="0.2">
      <c r="E166" s="425"/>
      <c r="F166" s="425"/>
      <c r="G166" s="425"/>
      <c r="H166" s="425"/>
      <c r="I166" s="425"/>
      <c r="J166" s="425"/>
      <c r="K166" s="425"/>
      <c r="L166" s="425"/>
      <c r="M166" s="425"/>
    </row>
    <row r="167" spans="5:13" x14ac:dyDescent="0.2">
      <c r="E167" s="425"/>
      <c r="F167" s="425"/>
      <c r="G167" s="425"/>
      <c r="H167" s="425"/>
      <c r="I167" s="425"/>
      <c r="J167" s="425"/>
      <c r="K167" s="425"/>
      <c r="L167" s="425"/>
      <c r="M167" s="425"/>
    </row>
    <row r="168" spans="5:13" ht="20.25" customHeight="1" x14ac:dyDescent="0.2">
      <c r="E168" s="425"/>
      <c r="F168" s="425"/>
      <c r="G168" s="425"/>
      <c r="H168" s="425"/>
      <c r="I168" s="425"/>
      <c r="J168" s="425"/>
      <c r="K168" s="425"/>
      <c r="L168" s="425"/>
      <c r="M168" s="425"/>
    </row>
    <row r="169" spans="5:13" ht="20.25" customHeight="1" x14ac:dyDescent="0.2">
      <c r="E169" s="425"/>
      <c r="F169" s="425"/>
      <c r="G169" s="425"/>
      <c r="H169" s="425"/>
      <c r="I169" s="425"/>
      <c r="J169" s="425"/>
      <c r="K169" s="425"/>
      <c r="L169" s="425"/>
      <c r="M169" s="425"/>
    </row>
    <row r="170" spans="5:13" ht="24" customHeight="1" x14ac:dyDescent="0.2">
      <c r="E170" s="425"/>
      <c r="F170" s="425"/>
      <c r="G170" s="425"/>
      <c r="H170" s="425"/>
      <c r="I170" s="425"/>
      <c r="J170" s="425"/>
      <c r="K170" s="425"/>
      <c r="L170" s="425"/>
      <c r="M170" s="425"/>
    </row>
    <row r="171" spans="5:13" ht="20.25" customHeight="1" x14ac:dyDescent="0.2">
      <c r="E171" s="425"/>
      <c r="F171" s="425"/>
      <c r="G171" s="425"/>
      <c r="H171" s="425"/>
      <c r="I171" s="425"/>
      <c r="J171" s="425"/>
      <c r="K171" s="425"/>
      <c r="L171" s="425"/>
      <c r="M171" s="425"/>
    </row>
    <row r="172" spans="5:13" ht="20.25" customHeight="1" x14ac:dyDescent="0.2">
      <c r="E172" s="425"/>
      <c r="F172" s="425"/>
      <c r="G172" s="425"/>
      <c r="H172" s="425"/>
      <c r="I172" s="425"/>
      <c r="J172" s="425"/>
      <c r="K172" s="425"/>
      <c r="L172" s="425"/>
      <c r="M172" s="425"/>
    </row>
    <row r="173" spans="5:13" ht="20.25" customHeight="1" x14ac:dyDescent="0.2">
      <c r="E173" s="425"/>
      <c r="F173" s="425"/>
      <c r="G173" s="425"/>
      <c r="H173" s="425"/>
      <c r="I173" s="425"/>
      <c r="J173" s="425"/>
      <c r="K173" s="425"/>
      <c r="L173" s="425"/>
      <c r="M173" s="425"/>
    </row>
    <row r="174" spans="5:13" ht="20.25" customHeight="1" x14ac:dyDescent="0.2">
      <c r="E174" s="425"/>
      <c r="F174" s="425"/>
      <c r="G174" s="425"/>
      <c r="H174" s="425"/>
      <c r="I174" s="425"/>
      <c r="J174" s="425"/>
      <c r="K174" s="425"/>
      <c r="L174" s="425"/>
      <c r="M174" s="425"/>
    </row>
    <row r="175" spans="5:13" ht="20.25" customHeight="1" x14ac:dyDescent="0.2">
      <c r="E175" s="425"/>
      <c r="F175" s="425"/>
      <c r="G175" s="425"/>
      <c r="H175" s="425"/>
      <c r="I175" s="425"/>
      <c r="J175" s="425"/>
      <c r="K175" s="425"/>
      <c r="L175" s="425"/>
      <c r="M175" s="425"/>
    </row>
    <row r="176" spans="5:13" ht="20.25" customHeight="1" x14ac:dyDescent="0.2">
      <c r="E176" s="425"/>
      <c r="F176" s="425"/>
      <c r="G176" s="425"/>
      <c r="H176" s="425"/>
      <c r="I176" s="425"/>
      <c r="J176" s="425"/>
      <c r="K176" s="425"/>
      <c r="L176" s="425"/>
      <c r="M176" s="425"/>
    </row>
    <row r="177" spans="5:13" ht="20.25" customHeight="1" x14ac:dyDescent="0.2">
      <c r="E177" s="425"/>
      <c r="F177" s="425"/>
      <c r="G177" s="425"/>
      <c r="H177" s="425"/>
      <c r="I177" s="425"/>
      <c r="J177" s="425"/>
      <c r="K177" s="425"/>
      <c r="L177" s="425"/>
      <c r="M177" s="425"/>
    </row>
    <row r="178" spans="5:13" ht="20.25" customHeight="1" x14ac:dyDescent="0.2">
      <c r="E178" s="425"/>
      <c r="F178" s="425"/>
      <c r="G178" s="425"/>
      <c r="H178" s="425"/>
      <c r="I178" s="425"/>
      <c r="J178" s="425"/>
      <c r="K178" s="425"/>
      <c r="L178" s="425"/>
      <c r="M178" s="425"/>
    </row>
    <row r="179" spans="5:13" ht="20.25" customHeight="1" x14ac:dyDescent="0.2">
      <c r="E179" s="425"/>
      <c r="F179" s="425"/>
      <c r="G179" s="425"/>
      <c r="H179" s="425"/>
      <c r="I179" s="425"/>
      <c r="J179" s="425"/>
      <c r="K179" s="425"/>
      <c r="L179" s="425"/>
      <c r="M179" s="425"/>
    </row>
    <row r="180" spans="5:13" ht="20.25" customHeight="1" x14ac:dyDescent="0.2">
      <c r="E180" s="425"/>
      <c r="F180" s="425"/>
      <c r="G180" s="425"/>
      <c r="H180" s="425"/>
      <c r="I180" s="425"/>
      <c r="J180" s="425"/>
      <c r="K180" s="425"/>
      <c r="L180" s="425"/>
      <c r="M180" s="425"/>
    </row>
    <row r="181" spans="5:13" ht="20.25" customHeight="1" x14ac:dyDescent="0.2">
      <c r="E181" s="425"/>
      <c r="F181" s="425"/>
      <c r="G181" s="425"/>
      <c r="H181" s="425"/>
      <c r="I181" s="425"/>
      <c r="J181" s="425"/>
      <c r="K181" s="425"/>
      <c r="L181" s="425"/>
      <c r="M181" s="425"/>
    </row>
    <row r="182" spans="5:13" ht="20.25" customHeight="1" x14ac:dyDescent="0.2">
      <c r="E182" s="425"/>
      <c r="F182" s="425"/>
      <c r="G182" s="425"/>
      <c r="H182" s="425"/>
      <c r="I182" s="425"/>
      <c r="J182" s="425"/>
      <c r="K182" s="425"/>
      <c r="L182" s="425"/>
      <c r="M182" s="425"/>
    </row>
    <row r="183" spans="5:13" ht="20.25" customHeight="1" x14ac:dyDescent="0.2">
      <c r="E183" s="425"/>
      <c r="F183" s="425"/>
      <c r="G183" s="425"/>
      <c r="H183" s="425"/>
      <c r="I183" s="425"/>
      <c r="J183" s="425"/>
      <c r="K183" s="425"/>
      <c r="L183" s="425"/>
      <c r="M183" s="425"/>
    </row>
    <row r="184" spans="5:13" ht="20.25" customHeight="1" x14ac:dyDescent="0.2">
      <c r="E184" s="425"/>
      <c r="F184" s="425"/>
      <c r="G184" s="425"/>
      <c r="H184" s="425"/>
      <c r="I184" s="425"/>
      <c r="J184" s="425"/>
      <c r="K184" s="425"/>
      <c r="L184" s="425"/>
      <c r="M184" s="425"/>
    </row>
    <row r="185" spans="5:13" ht="20.25" customHeight="1" x14ac:dyDescent="0.2">
      <c r="E185" s="425"/>
      <c r="F185" s="425"/>
      <c r="G185" s="425"/>
      <c r="H185" s="425"/>
      <c r="I185" s="425"/>
      <c r="J185" s="425"/>
      <c r="K185" s="425"/>
      <c r="L185" s="425"/>
      <c r="M185" s="425"/>
    </row>
    <row r="186" spans="5:13" ht="32.25" customHeight="1" x14ac:dyDescent="0.2">
      <c r="E186" s="425"/>
      <c r="F186" s="425"/>
      <c r="G186" s="425"/>
      <c r="H186" s="425"/>
      <c r="I186" s="425"/>
      <c r="J186" s="425"/>
      <c r="K186" s="425"/>
      <c r="L186" s="425"/>
      <c r="M186" s="425"/>
    </row>
    <row r="187" spans="5:13" ht="28.5" customHeight="1" x14ac:dyDescent="0.2">
      <c r="E187" s="425"/>
      <c r="F187" s="425"/>
      <c r="G187" s="425"/>
      <c r="H187" s="425"/>
      <c r="I187" s="425"/>
      <c r="J187" s="425"/>
      <c r="K187" s="425"/>
      <c r="L187" s="425"/>
      <c r="M187" s="425"/>
    </row>
    <row r="188" spans="5:13" ht="20.25" customHeight="1" x14ac:dyDescent="0.2">
      <c r="E188" s="425"/>
      <c r="F188" s="425"/>
      <c r="G188" s="425"/>
      <c r="H188" s="425"/>
      <c r="I188" s="425"/>
      <c r="J188" s="425"/>
      <c r="K188" s="425"/>
      <c r="L188" s="425"/>
      <c r="M188" s="425"/>
    </row>
    <row r="189" spans="5:13" ht="20.25" customHeight="1" x14ac:dyDescent="0.2">
      <c r="E189" s="425"/>
      <c r="F189" s="425"/>
      <c r="G189" s="425"/>
      <c r="H189" s="425"/>
      <c r="I189" s="425"/>
      <c r="J189" s="425"/>
      <c r="K189" s="425"/>
      <c r="L189" s="425"/>
      <c r="M189" s="425"/>
    </row>
    <row r="190" spans="5:13" ht="20.25" customHeight="1" x14ac:dyDescent="0.2">
      <c r="E190" s="425"/>
      <c r="F190" s="425"/>
      <c r="G190" s="425"/>
      <c r="H190" s="425"/>
      <c r="I190" s="425"/>
      <c r="J190" s="425"/>
      <c r="K190" s="425"/>
      <c r="L190" s="425"/>
      <c r="M190" s="425"/>
    </row>
    <row r="191" spans="5:13" ht="20.25" customHeight="1" x14ac:dyDescent="0.2">
      <c r="E191" s="425"/>
      <c r="F191" s="425"/>
      <c r="G191" s="425"/>
      <c r="H191" s="425"/>
      <c r="I191" s="425"/>
      <c r="J191" s="425"/>
      <c r="K191" s="425"/>
      <c r="L191" s="425"/>
      <c r="M191" s="425"/>
    </row>
    <row r="192" spans="5:13" ht="20.25" customHeight="1" x14ac:dyDescent="0.2">
      <c r="E192" s="425"/>
      <c r="F192" s="425"/>
      <c r="G192" s="425"/>
      <c r="H192" s="425"/>
      <c r="I192" s="425"/>
      <c r="J192" s="425"/>
      <c r="K192" s="425"/>
      <c r="L192" s="425"/>
      <c r="M192" s="425"/>
    </row>
    <row r="193" spans="5:13" ht="20.25" customHeight="1" x14ac:dyDescent="0.2">
      <c r="E193" s="425"/>
      <c r="F193" s="425"/>
      <c r="G193" s="425"/>
      <c r="H193" s="425"/>
      <c r="I193" s="425"/>
      <c r="J193" s="425"/>
      <c r="K193" s="425"/>
      <c r="L193" s="425"/>
      <c r="M193" s="425"/>
    </row>
    <row r="194" spans="5:13" ht="20.25" customHeight="1" x14ac:dyDescent="0.2">
      <c r="E194" s="425"/>
      <c r="F194" s="425"/>
      <c r="G194" s="425"/>
      <c r="H194" s="425"/>
      <c r="I194" s="425"/>
      <c r="J194" s="425"/>
      <c r="K194" s="425"/>
      <c r="L194" s="425"/>
      <c r="M194" s="425"/>
    </row>
    <row r="195" spans="5:13" ht="20.25" customHeight="1" x14ac:dyDescent="0.2">
      <c r="E195" s="425"/>
      <c r="F195" s="425"/>
      <c r="G195" s="425"/>
      <c r="H195" s="425"/>
      <c r="I195" s="425"/>
      <c r="J195" s="425"/>
      <c r="K195" s="425"/>
      <c r="L195" s="425"/>
      <c r="M195" s="425"/>
    </row>
    <row r="196" spans="5:13" ht="20.25" customHeight="1" x14ac:dyDescent="0.2">
      <c r="E196" s="425"/>
      <c r="F196" s="425"/>
      <c r="G196" s="425"/>
      <c r="H196" s="425"/>
      <c r="I196" s="425"/>
      <c r="J196" s="425"/>
      <c r="K196" s="425"/>
      <c r="L196" s="425"/>
      <c r="M196" s="425"/>
    </row>
    <row r="197" spans="5:13" ht="20.25" customHeight="1" x14ac:dyDescent="0.2">
      <c r="E197" s="425"/>
      <c r="F197" s="425"/>
      <c r="G197" s="425"/>
      <c r="H197" s="425"/>
      <c r="I197" s="425"/>
      <c r="J197" s="425"/>
      <c r="K197" s="425"/>
      <c r="L197" s="425"/>
      <c r="M197" s="425"/>
    </row>
    <row r="198" spans="5:13" ht="20.25" customHeight="1" x14ac:dyDescent="0.2">
      <c r="E198" s="425"/>
      <c r="F198" s="425"/>
      <c r="G198" s="425"/>
      <c r="H198" s="425"/>
      <c r="I198" s="425"/>
      <c r="J198" s="425"/>
      <c r="K198" s="425"/>
      <c r="L198" s="425"/>
      <c r="M198" s="425"/>
    </row>
    <row r="199" spans="5:13" ht="20.25" customHeight="1" x14ac:dyDescent="0.2">
      <c r="E199" s="425"/>
      <c r="F199" s="425"/>
      <c r="G199" s="425"/>
      <c r="H199" s="425"/>
      <c r="I199" s="425"/>
      <c r="J199" s="425"/>
      <c r="K199" s="425"/>
      <c r="L199" s="425"/>
      <c r="M199" s="425"/>
    </row>
    <row r="200" spans="5:13" x14ac:dyDescent="0.2">
      <c r="E200" s="425"/>
      <c r="F200" s="425"/>
      <c r="G200" s="425"/>
      <c r="H200" s="425"/>
      <c r="I200" s="425"/>
      <c r="J200" s="425"/>
      <c r="K200" s="425"/>
      <c r="L200" s="425"/>
      <c r="M200" s="425"/>
    </row>
    <row r="201" spans="5:13" ht="12.75" customHeight="1" x14ac:dyDescent="0.2">
      <c r="E201" s="425"/>
      <c r="F201" s="425"/>
      <c r="G201" s="425"/>
      <c r="H201" s="425"/>
      <c r="I201" s="425"/>
      <c r="J201" s="425"/>
      <c r="K201" s="425"/>
      <c r="L201" s="425"/>
      <c r="M201" s="425"/>
    </row>
    <row r="202" spans="5:13" x14ac:dyDescent="0.2">
      <c r="E202" s="425"/>
      <c r="F202" s="425"/>
      <c r="G202" s="425"/>
      <c r="H202" s="425"/>
      <c r="I202" s="425"/>
      <c r="J202" s="425"/>
      <c r="K202" s="425"/>
      <c r="L202" s="425"/>
      <c r="M202" s="425"/>
    </row>
    <row r="203" spans="5:13" x14ac:dyDescent="0.2">
      <c r="E203" s="425"/>
      <c r="F203" s="425"/>
      <c r="G203" s="425"/>
      <c r="H203" s="425"/>
      <c r="I203" s="425"/>
      <c r="J203" s="425"/>
      <c r="K203" s="425"/>
      <c r="L203" s="425"/>
      <c r="M203" s="425"/>
    </row>
    <row r="204" spans="5:13" ht="12.75" customHeight="1" x14ac:dyDescent="0.2">
      <c r="E204" s="425"/>
      <c r="F204" s="425"/>
      <c r="G204" s="425"/>
      <c r="H204" s="425"/>
      <c r="I204" s="425"/>
      <c r="J204" s="425"/>
      <c r="K204" s="425"/>
      <c r="L204" s="425"/>
      <c r="M204" s="425"/>
    </row>
    <row r="205" spans="5:13" x14ac:dyDescent="0.2">
      <c r="E205" s="425"/>
      <c r="F205" s="425"/>
      <c r="G205" s="425"/>
      <c r="H205" s="425"/>
      <c r="I205" s="425"/>
      <c r="J205" s="425"/>
      <c r="K205" s="425"/>
      <c r="L205" s="425"/>
      <c r="M205" s="425"/>
    </row>
    <row r="206" spans="5:13" x14ac:dyDescent="0.2">
      <c r="E206" s="425"/>
      <c r="F206" s="425"/>
      <c r="G206" s="425"/>
      <c r="H206" s="425"/>
      <c r="I206" s="425"/>
      <c r="J206" s="425"/>
      <c r="K206" s="425"/>
      <c r="L206" s="425"/>
      <c r="M206" s="425"/>
    </row>
    <row r="207" spans="5:13" x14ac:dyDescent="0.2">
      <c r="E207" s="425"/>
      <c r="F207" s="425"/>
      <c r="G207" s="425"/>
      <c r="H207" s="425"/>
      <c r="I207" s="425"/>
      <c r="J207" s="425"/>
      <c r="K207" s="425"/>
      <c r="L207" s="425"/>
      <c r="M207" s="425"/>
    </row>
    <row r="208" spans="5:13" x14ac:dyDescent="0.2">
      <c r="E208" s="425"/>
      <c r="F208" s="425"/>
      <c r="G208" s="425"/>
      <c r="H208" s="425"/>
      <c r="I208" s="425"/>
      <c r="J208" s="425"/>
      <c r="K208" s="425"/>
      <c r="L208" s="425"/>
      <c r="M208" s="425"/>
    </row>
    <row r="209" spans="5:13" x14ac:dyDescent="0.2">
      <c r="E209" s="425"/>
      <c r="F209" s="425"/>
      <c r="G209" s="425"/>
      <c r="H209" s="425"/>
      <c r="I209" s="425"/>
      <c r="J209" s="425"/>
      <c r="K209" s="425"/>
      <c r="L209" s="425"/>
      <c r="M209" s="425"/>
    </row>
    <row r="210" spans="5:13" x14ac:dyDescent="0.2">
      <c r="E210" s="425"/>
      <c r="F210" s="425"/>
      <c r="G210" s="425"/>
      <c r="H210" s="425"/>
      <c r="I210" s="425"/>
      <c r="J210" s="425"/>
      <c r="K210" s="425"/>
      <c r="L210" s="425"/>
      <c r="M210" s="425"/>
    </row>
    <row r="211" spans="5:13" x14ac:dyDescent="0.2">
      <c r="E211" s="425"/>
      <c r="F211" s="425"/>
      <c r="G211" s="425"/>
      <c r="H211" s="425"/>
      <c r="I211" s="425"/>
      <c r="J211" s="425"/>
      <c r="K211" s="425"/>
      <c r="L211" s="425"/>
      <c r="M211" s="425"/>
    </row>
    <row r="212" spans="5:13" x14ac:dyDescent="0.2">
      <c r="E212" s="425"/>
      <c r="F212" s="425"/>
      <c r="G212" s="425"/>
      <c r="H212" s="425"/>
      <c r="I212" s="425"/>
      <c r="J212" s="425"/>
      <c r="K212" s="425"/>
      <c r="L212" s="425"/>
      <c r="M212" s="425"/>
    </row>
    <row r="213" spans="5:13" x14ac:dyDescent="0.2">
      <c r="E213" s="425"/>
      <c r="F213" s="425"/>
      <c r="G213" s="425"/>
      <c r="H213" s="425"/>
      <c r="I213" s="425"/>
      <c r="J213" s="425"/>
      <c r="K213" s="425"/>
      <c r="L213" s="425"/>
      <c r="M213" s="425"/>
    </row>
    <row r="214" spans="5:13" x14ac:dyDescent="0.2">
      <c r="E214" s="425"/>
      <c r="F214" s="425"/>
      <c r="G214" s="425"/>
      <c r="H214" s="425"/>
      <c r="I214" s="425"/>
      <c r="J214" s="425"/>
      <c r="K214" s="425"/>
      <c r="L214" s="425"/>
      <c r="M214" s="425"/>
    </row>
    <row r="215" spans="5:13" x14ac:dyDescent="0.2">
      <c r="E215" s="425"/>
      <c r="F215" s="425"/>
      <c r="G215" s="425"/>
      <c r="H215" s="425"/>
      <c r="I215" s="425"/>
      <c r="J215" s="425"/>
      <c r="K215" s="425"/>
      <c r="L215" s="425"/>
      <c r="M215" s="425"/>
    </row>
    <row r="216" spans="5:13" x14ac:dyDescent="0.2">
      <c r="E216" s="425"/>
      <c r="F216" s="425"/>
      <c r="G216" s="425"/>
      <c r="H216" s="425"/>
      <c r="I216" s="425"/>
      <c r="J216" s="425"/>
      <c r="K216" s="425"/>
      <c r="L216" s="425"/>
      <c r="M216" s="425"/>
    </row>
    <row r="217" spans="5:13" x14ac:dyDescent="0.2">
      <c r="E217" s="425"/>
      <c r="F217" s="425"/>
      <c r="G217" s="425"/>
      <c r="H217" s="425"/>
      <c r="I217" s="425"/>
      <c r="J217" s="425"/>
      <c r="K217" s="425"/>
      <c r="L217" s="425"/>
      <c r="M217" s="425"/>
    </row>
    <row r="218" spans="5:13" x14ac:dyDescent="0.2">
      <c r="E218" s="425"/>
      <c r="F218" s="425"/>
      <c r="G218" s="425"/>
      <c r="H218" s="425"/>
      <c r="I218" s="425"/>
      <c r="J218" s="425"/>
      <c r="K218" s="425"/>
      <c r="L218" s="425"/>
      <c r="M218" s="425"/>
    </row>
    <row r="219" spans="5:13" x14ac:dyDescent="0.2">
      <c r="E219" s="425"/>
      <c r="F219" s="425"/>
      <c r="G219" s="425"/>
      <c r="H219" s="425"/>
      <c r="I219" s="425"/>
      <c r="J219" s="425"/>
      <c r="K219" s="425"/>
      <c r="L219" s="425"/>
      <c r="M219" s="425"/>
    </row>
    <row r="220" spans="5:13" x14ac:dyDescent="0.2">
      <c r="E220" s="425"/>
      <c r="F220" s="425"/>
      <c r="G220" s="425"/>
      <c r="H220" s="425"/>
      <c r="I220" s="425"/>
      <c r="J220" s="425"/>
      <c r="K220" s="425"/>
      <c r="L220" s="425"/>
      <c r="M220" s="425"/>
    </row>
    <row r="221" spans="5:13" x14ac:dyDescent="0.2">
      <c r="E221" s="425"/>
      <c r="F221" s="425"/>
      <c r="G221" s="425"/>
      <c r="H221" s="425"/>
      <c r="I221" s="425"/>
      <c r="J221" s="425"/>
      <c r="K221" s="425"/>
      <c r="L221" s="425"/>
      <c r="M221" s="425"/>
    </row>
    <row r="222" spans="5:13" x14ac:dyDescent="0.2">
      <c r="E222" s="425"/>
      <c r="F222" s="425"/>
      <c r="G222" s="425"/>
      <c r="H222" s="425"/>
      <c r="I222" s="425"/>
      <c r="J222" s="425"/>
      <c r="K222" s="425"/>
      <c r="L222" s="425"/>
      <c r="M222" s="425"/>
    </row>
    <row r="223" spans="5:13" x14ac:dyDescent="0.2">
      <c r="E223" s="425"/>
      <c r="F223" s="425"/>
      <c r="G223" s="425"/>
      <c r="H223" s="425"/>
      <c r="I223" s="425"/>
      <c r="J223" s="425"/>
      <c r="K223" s="425"/>
      <c r="L223" s="425"/>
      <c r="M223" s="425"/>
    </row>
    <row r="224" spans="5:13" x14ac:dyDescent="0.2">
      <c r="E224" s="425"/>
      <c r="F224" s="425"/>
      <c r="G224" s="425"/>
      <c r="H224" s="425"/>
      <c r="I224" s="425"/>
      <c r="J224" s="425"/>
      <c r="K224" s="425"/>
      <c r="L224" s="425"/>
      <c r="M224" s="425"/>
    </row>
    <row r="225" spans="5:13" x14ac:dyDescent="0.2">
      <c r="E225" s="425"/>
      <c r="F225" s="425"/>
      <c r="G225" s="425"/>
      <c r="H225" s="425"/>
      <c r="I225" s="425"/>
      <c r="J225" s="425"/>
      <c r="K225" s="425"/>
      <c r="L225" s="425"/>
      <c r="M225" s="425"/>
    </row>
    <row r="226" spans="5:13" x14ac:dyDescent="0.2">
      <c r="E226" s="425"/>
      <c r="F226" s="425"/>
      <c r="G226" s="425"/>
      <c r="H226" s="425"/>
      <c r="I226" s="425"/>
      <c r="J226" s="425"/>
      <c r="K226" s="425"/>
      <c r="L226" s="425"/>
      <c r="M226" s="425"/>
    </row>
    <row r="227" spans="5:13" x14ac:dyDescent="0.2">
      <c r="E227" s="425"/>
      <c r="F227" s="425"/>
      <c r="G227" s="425"/>
      <c r="H227" s="425"/>
      <c r="I227" s="425"/>
      <c r="J227" s="425"/>
      <c r="K227" s="425"/>
      <c r="L227" s="425"/>
      <c r="M227" s="425"/>
    </row>
    <row r="228" spans="5:13" x14ac:dyDescent="0.2">
      <c r="E228" s="425"/>
      <c r="F228" s="425"/>
      <c r="G228" s="425"/>
      <c r="H228" s="425"/>
      <c r="I228" s="425"/>
      <c r="J228" s="425"/>
      <c r="K228" s="425"/>
      <c r="L228" s="425"/>
      <c r="M228" s="425"/>
    </row>
    <row r="229" spans="5:13" ht="18" customHeight="1" x14ac:dyDescent="0.2">
      <c r="E229" s="425"/>
      <c r="F229" s="425"/>
      <c r="G229" s="425"/>
      <c r="H229" s="425"/>
      <c r="I229" s="425"/>
      <c r="J229" s="425"/>
      <c r="K229" s="425"/>
      <c r="L229" s="425"/>
      <c r="M229" s="425"/>
    </row>
    <row r="230" spans="5:13" ht="18" customHeight="1" x14ac:dyDescent="0.2">
      <c r="E230" s="425"/>
      <c r="F230" s="425"/>
      <c r="G230" s="425"/>
      <c r="H230" s="425"/>
      <c r="I230" s="425"/>
      <c r="J230" s="425"/>
      <c r="K230" s="425"/>
      <c r="L230" s="425"/>
      <c r="M230" s="425"/>
    </row>
    <row r="231" spans="5:13" ht="18" customHeight="1" x14ac:dyDescent="0.2">
      <c r="E231" s="425"/>
      <c r="F231" s="425"/>
      <c r="G231" s="425"/>
      <c r="H231" s="425"/>
      <c r="I231" s="425"/>
      <c r="J231" s="425"/>
      <c r="K231" s="425"/>
      <c r="L231" s="425"/>
      <c r="M231" s="425"/>
    </row>
    <row r="232" spans="5:13" ht="18" customHeight="1" x14ac:dyDescent="0.2">
      <c r="E232" s="425"/>
      <c r="F232" s="425"/>
      <c r="G232" s="425"/>
      <c r="H232" s="425"/>
      <c r="I232" s="425"/>
      <c r="J232" s="425"/>
      <c r="K232" s="425"/>
      <c r="L232" s="425"/>
      <c r="M232" s="425"/>
    </row>
    <row r="233" spans="5:13" ht="18" customHeight="1" x14ac:dyDescent="0.2">
      <c r="E233" s="425"/>
      <c r="F233" s="425"/>
      <c r="G233" s="425"/>
      <c r="H233" s="425"/>
      <c r="I233" s="425"/>
      <c r="J233" s="425"/>
      <c r="K233" s="425"/>
      <c r="L233" s="425"/>
      <c r="M233" s="425"/>
    </row>
    <row r="234" spans="5:13" ht="18" customHeight="1" x14ac:dyDescent="0.2">
      <c r="E234" s="425"/>
      <c r="F234" s="425"/>
      <c r="G234" s="425"/>
      <c r="H234" s="425"/>
      <c r="I234" s="425"/>
      <c r="J234" s="425"/>
      <c r="K234" s="425"/>
      <c r="L234" s="425"/>
      <c r="M234" s="425"/>
    </row>
    <row r="235" spans="5:13" ht="27.75" customHeight="1" x14ac:dyDescent="0.2">
      <c r="E235" s="425"/>
      <c r="F235" s="425"/>
      <c r="G235" s="425"/>
      <c r="H235" s="425"/>
      <c r="I235" s="425"/>
      <c r="J235" s="425"/>
      <c r="K235" s="425"/>
      <c r="L235" s="425"/>
      <c r="M235" s="425"/>
    </row>
    <row r="236" spans="5:13" ht="27.75" customHeight="1" x14ac:dyDescent="0.2">
      <c r="E236" s="425"/>
      <c r="F236" s="425"/>
      <c r="G236" s="425"/>
      <c r="H236" s="425"/>
      <c r="I236" s="425"/>
      <c r="J236" s="425"/>
      <c r="K236" s="425"/>
      <c r="L236" s="425"/>
      <c r="M236" s="425"/>
    </row>
    <row r="237" spans="5:13" ht="18" customHeight="1" x14ac:dyDescent="0.2"/>
    <row r="238" spans="5:13" ht="18" customHeight="1" x14ac:dyDescent="0.2"/>
    <row r="239" spans="5:13" ht="18" customHeight="1" x14ac:dyDescent="0.2"/>
    <row r="240" spans="5:13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24.75" customHeight="1" x14ac:dyDescent="0.2"/>
    <row r="253" ht="30.75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8" ht="12.75" customHeight="1" x14ac:dyDescent="0.2"/>
    <row r="270" ht="12.75" customHeight="1" x14ac:dyDescent="0.2"/>
    <row r="271" ht="12.75" customHeight="1" x14ac:dyDescent="0.2"/>
    <row r="294" ht="21" customHeight="1" x14ac:dyDescent="0.2"/>
    <row r="295" ht="21" customHeight="1" x14ac:dyDescent="0.2"/>
    <row r="296" ht="21" customHeight="1" x14ac:dyDescent="0.2"/>
    <row r="297" ht="21" customHeight="1" x14ac:dyDescent="0.2"/>
    <row r="299" ht="22.5" customHeight="1" x14ac:dyDescent="0.2"/>
    <row r="300" ht="22.5" customHeight="1" x14ac:dyDescent="0.2"/>
    <row r="301" ht="29.2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4.75" customHeight="1" x14ac:dyDescent="0.2"/>
    <row r="318" ht="26.25" customHeight="1" x14ac:dyDescent="0.2"/>
    <row r="319" ht="22.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2" ht="12.75" customHeight="1" x14ac:dyDescent="0.2"/>
    <row r="340" ht="12.75" customHeight="1" x14ac:dyDescent="0.2"/>
    <row r="358" ht="18" customHeight="1" x14ac:dyDescent="0.2"/>
    <row r="359" ht="18.75" customHeight="1" x14ac:dyDescent="0.2"/>
    <row r="360" ht="19.5" customHeight="1" x14ac:dyDescent="0.2"/>
    <row r="361" ht="18.75" customHeight="1" x14ac:dyDescent="0.2"/>
    <row r="363" ht="18.75" customHeight="1" x14ac:dyDescent="0.2"/>
    <row r="364" ht="17.25" customHeight="1" x14ac:dyDescent="0.2"/>
    <row r="365" ht="30.75" customHeight="1" x14ac:dyDescent="0.2"/>
    <row r="366" ht="17.25" customHeight="1" x14ac:dyDescent="0.2"/>
    <row r="367" ht="19.5" customHeight="1" x14ac:dyDescent="0.2"/>
    <row r="368" ht="20.25" customHeight="1" x14ac:dyDescent="0.2"/>
    <row r="369" ht="19.5" customHeight="1" x14ac:dyDescent="0.2"/>
    <row r="370" ht="18.75" customHeight="1" x14ac:dyDescent="0.2"/>
    <row r="371" ht="19.5" customHeight="1" x14ac:dyDescent="0.2"/>
    <row r="372" ht="18" customHeight="1" x14ac:dyDescent="0.2"/>
    <row r="373" ht="19.5" customHeight="1" x14ac:dyDescent="0.2"/>
    <row r="374" ht="19.5" customHeight="1" x14ac:dyDescent="0.2"/>
    <row r="375" ht="19.5" customHeight="1" x14ac:dyDescent="0.2"/>
    <row r="376" ht="19.5" customHeight="1" x14ac:dyDescent="0.2"/>
    <row r="377" ht="21" customHeight="1" x14ac:dyDescent="0.2"/>
    <row r="378" ht="19.5" customHeight="1" x14ac:dyDescent="0.2"/>
    <row r="379" ht="21" customHeight="1" x14ac:dyDescent="0.2"/>
    <row r="380" ht="21" customHeight="1" x14ac:dyDescent="0.2"/>
    <row r="381" ht="32.25" customHeight="1" x14ac:dyDescent="0.2"/>
    <row r="384" ht="19.5" customHeight="1" x14ac:dyDescent="0.2"/>
    <row r="385" ht="19.5" customHeight="1" x14ac:dyDescent="0.2"/>
    <row r="386" ht="19.5" customHeight="1" x14ac:dyDescent="0.2"/>
    <row r="387" ht="19.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404" ht="12.75" customHeight="1" x14ac:dyDescent="0.2"/>
    <row r="491" ht="21" customHeight="1" x14ac:dyDescent="0.2"/>
    <row r="512" spans="8:8" x14ac:dyDescent="0.2">
      <c r="H512"/>
    </row>
    <row r="513" spans="6:8" x14ac:dyDescent="0.2">
      <c r="H513"/>
    </row>
    <row r="514" spans="6:8" x14ac:dyDescent="0.2">
      <c r="H514"/>
    </row>
    <row r="515" spans="6:8" x14ac:dyDescent="0.2">
      <c r="H515"/>
    </row>
    <row r="516" spans="6:8" x14ac:dyDescent="0.2">
      <c r="H516"/>
    </row>
    <row r="517" spans="6:8" x14ac:dyDescent="0.2">
      <c r="H517"/>
    </row>
    <row r="522" spans="6:8" x14ac:dyDescent="0.2">
      <c r="F522" s="327" t="e">
        <f>#REF!</f>
        <v>#REF!</v>
      </c>
      <c r="H522" s="311" t="s">
        <v>98</v>
      </c>
    </row>
    <row r="523" spans="6:8" x14ac:dyDescent="0.2">
      <c r="H523" s="320" t="s">
        <v>134</v>
      </c>
    </row>
    <row r="524" spans="6:8" x14ac:dyDescent="0.2">
      <c r="H524" s="320" t="s">
        <v>135</v>
      </c>
    </row>
    <row r="525" spans="6:8" x14ac:dyDescent="0.2">
      <c r="H525" s="320" t="s">
        <v>136</v>
      </c>
    </row>
    <row r="526" spans="6:8" x14ac:dyDescent="0.2">
      <c r="H526" s="320" t="s">
        <v>137</v>
      </c>
    </row>
    <row r="527" spans="6:8" x14ac:dyDescent="0.2">
      <c r="H527" s="320" t="s">
        <v>138</v>
      </c>
    </row>
    <row r="528" spans="6:8" x14ac:dyDescent="0.2">
      <c r="H528" s="320" t="s">
        <v>139</v>
      </c>
    </row>
    <row r="529" spans="5:8" x14ac:dyDescent="0.2">
      <c r="H529" s="320" t="s">
        <v>140</v>
      </c>
    </row>
    <row r="530" spans="5:8" x14ac:dyDescent="0.2">
      <c r="H530" s="320" t="s">
        <v>141</v>
      </c>
    </row>
    <row r="533" spans="5:8" x14ac:dyDescent="0.2">
      <c r="E533" s="329"/>
    </row>
    <row r="674" spans="15:24" ht="12.75" customHeight="1" x14ac:dyDescent="0.2">
      <c r="P674" s="431"/>
      <c r="Q674" s="325"/>
      <c r="R674" s="325"/>
      <c r="S674" s="326"/>
      <c r="T674" s="326"/>
      <c r="U674" s="326"/>
      <c r="V674" s="315"/>
      <c r="W674" s="326"/>
      <c r="X674" s="326"/>
    </row>
    <row r="677" spans="15:24" x14ac:dyDescent="0.2">
      <c r="Q677" s="322"/>
      <c r="R677" s="322"/>
      <c r="S677" s="322"/>
      <c r="T677" s="322"/>
      <c r="U677" s="322"/>
      <c r="V677" s="322"/>
      <c r="W677" s="322"/>
      <c r="X677" s="322"/>
    </row>
    <row r="678" spans="15:24" x14ac:dyDescent="0.2">
      <c r="O678"/>
      <c r="P678" s="316"/>
      <c r="Q678" s="430"/>
      <c r="R678" s="321"/>
      <c r="S678" s="323"/>
      <c r="T678" s="324"/>
      <c r="U678" s="321"/>
      <c r="V678" s="324"/>
      <c r="W678" s="324"/>
      <c r="X678" s="324"/>
    </row>
    <row r="679" spans="15:24" x14ac:dyDescent="0.2">
      <c r="O679"/>
      <c r="P679" s="429"/>
      <c r="Q679" s="430"/>
      <c r="R679" s="431"/>
      <c r="S679" s="431"/>
      <c r="T679" s="431"/>
      <c r="U679" s="431"/>
      <c r="V679" s="319"/>
      <c r="W679" s="319"/>
      <c r="X679" s="319"/>
    </row>
    <row r="680" spans="15:24" x14ac:dyDescent="0.2">
      <c r="O680"/>
      <c r="Q680" s="430"/>
      <c r="R680" s="431"/>
      <c r="S680" s="430" t="s">
        <v>142</v>
      </c>
      <c r="T680"/>
      <c r="U680" s="431"/>
      <c r="V680" s="319"/>
      <c r="W680" s="319"/>
      <c r="X680" s="319"/>
    </row>
    <row r="681" spans="15:24" x14ac:dyDescent="0.2">
      <c r="O681"/>
      <c r="P681" s="317"/>
      <c r="Q681" s="316"/>
      <c r="R681" s="431"/>
      <c r="S681" s="431"/>
      <c r="T681" s="431"/>
      <c r="U681" s="431"/>
      <c r="V681" s="431"/>
      <c r="W681" s="431"/>
      <c r="X681" s="431"/>
    </row>
    <row r="682" spans="15:24" x14ac:dyDescent="0.2">
      <c r="Q682" s="429"/>
      <c r="R682" s="429"/>
      <c r="S682" s="429"/>
      <c r="T682" s="429"/>
      <c r="U682" s="429"/>
      <c r="V682" s="314"/>
      <c r="W682" s="429"/>
      <c r="X682" s="429"/>
    </row>
    <row r="683" spans="15:24" x14ac:dyDescent="0.2">
      <c r="P683" s="314"/>
      <c r="Q683" s="432"/>
      <c r="R683" s="429"/>
      <c r="S683" s="429"/>
      <c r="T683" s="429"/>
      <c r="U683" s="429"/>
      <c r="V683" s="314"/>
      <c r="W683" s="429"/>
      <c r="X683" s="429"/>
    </row>
    <row r="684" spans="15:24" x14ac:dyDescent="0.2">
      <c r="R684" s="429"/>
      <c r="S684" s="429"/>
      <c r="T684" s="429"/>
      <c r="U684" s="431"/>
      <c r="V684" s="431"/>
      <c r="W684" s="429"/>
      <c r="X684" s="429"/>
    </row>
    <row r="685" spans="15:24" x14ac:dyDescent="0.2">
      <c r="P685" s="314"/>
      <c r="Q685" s="432" t="s">
        <v>124</v>
      </c>
      <c r="R685" s="429"/>
      <c r="S685" s="429"/>
      <c r="T685" s="429"/>
      <c r="U685" s="429"/>
      <c r="V685" s="314"/>
      <c r="W685" s="429"/>
      <c r="X685" s="429"/>
    </row>
    <row r="693" spans="17:18" x14ac:dyDescent="0.2">
      <c r="Q693" s="327" t="e">
        <f>SUM(#REF!)</f>
        <v>#REF!</v>
      </c>
      <c r="R693" s="328" t="s">
        <v>143</v>
      </c>
    </row>
    <row r="698" spans="17:18" x14ac:dyDescent="0.2">
      <c r="Q698" s="312"/>
    </row>
    <row r="705" spans="17:17" x14ac:dyDescent="0.2">
      <c r="Q705" s="312" t="e">
        <f>#REF!+#REF!</f>
        <v>#REF!</v>
      </c>
    </row>
    <row r="706" spans="17:17" x14ac:dyDescent="0.2">
      <c r="Q706" s="312" t="e">
        <f>#REF!+#REF!</f>
        <v>#REF!</v>
      </c>
    </row>
    <row r="707" spans="17:17" x14ac:dyDescent="0.2">
      <c r="Q707" s="312" t="e">
        <f>#REF!+#REF!</f>
        <v>#REF!</v>
      </c>
    </row>
    <row r="708" spans="17:17" x14ac:dyDescent="0.2">
      <c r="Q708" s="312" t="e">
        <f>#REF!+#REF!</f>
        <v>#REF!</v>
      </c>
    </row>
    <row r="709" spans="17:17" x14ac:dyDescent="0.2">
      <c r="Q709" s="312" t="e">
        <f>#REF!+#REF!</f>
        <v>#REF!</v>
      </c>
    </row>
    <row r="710" spans="17:17" x14ac:dyDescent="0.2">
      <c r="Q710" s="312" t="e">
        <f>#REF!+#REF!</f>
        <v>#REF!</v>
      </c>
    </row>
    <row r="715" spans="17:17" x14ac:dyDescent="0.2">
      <c r="Q715" s="327" t="e">
        <f>#REF!+#REF!</f>
        <v>#REF!</v>
      </c>
    </row>
    <row r="732" spans="15:15" x14ac:dyDescent="0.2">
      <c r="O732" s="329"/>
    </row>
    <row r="742" spans="15:15" x14ac:dyDescent="0.2">
      <c r="O742"/>
    </row>
    <row r="743" spans="15:15" x14ac:dyDescent="0.2">
      <c r="O743"/>
    </row>
    <row r="744" spans="15:15" x14ac:dyDescent="0.2">
      <c r="O744"/>
    </row>
    <row r="745" spans="15:15" x14ac:dyDescent="0.2">
      <c r="O745"/>
    </row>
  </sheetData>
  <mergeCells count="33">
    <mergeCell ref="J143:L143"/>
    <mergeCell ref="J144:L144"/>
    <mergeCell ref="G145:H145"/>
    <mergeCell ref="I145:K145"/>
    <mergeCell ref="G146:H146"/>
    <mergeCell ref="I146:K146"/>
    <mergeCell ref="J142:L142"/>
    <mergeCell ref="J77:L77"/>
    <mergeCell ref="M77:N77"/>
    <mergeCell ref="G79:H79"/>
    <mergeCell ref="I79:K79"/>
    <mergeCell ref="M79:N79"/>
    <mergeCell ref="E91:L91"/>
    <mergeCell ref="E92:L92"/>
    <mergeCell ref="E93:L93"/>
    <mergeCell ref="J137:L137"/>
    <mergeCell ref="G138:I138"/>
    <mergeCell ref="J138:L138"/>
    <mergeCell ref="M72:N72"/>
    <mergeCell ref="E75:F75"/>
    <mergeCell ref="G75:I75"/>
    <mergeCell ref="J75:L75"/>
    <mergeCell ref="E76:F76"/>
    <mergeCell ref="G76:I76"/>
    <mergeCell ref="J76:L76"/>
    <mergeCell ref="M76:N76"/>
    <mergeCell ref="E3:L3"/>
    <mergeCell ref="E4:L4"/>
    <mergeCell ref="E5:L5"/>
    <mergeCell ref="J71:L71"/>
    <mergeCell ref="E72:F72"/>
    <mergeCell ref="G72:I72"/>
    <mergeCell ref="J72:L72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X746"/>
  <sheetViews>
    <sheetView view="pageBreakPreview" topLeftCell="F43" zoomScale="98" zoomScaleSheetLayoutView="98" workbookViewId="0">
      <selection activeCell="F50" sqref="F50"/>
    </sheetView>
  </sheetViews>
  <sheetFormatPr defaultColWidth="9.140625" defaultRowHeight="12.75" x14ac:dyDescent="0.2"/>
  <cols>
    <col min="1" max="1" width="1.85546875" style="535" hidden="1" customWidth="1"/>
    <col min="2" max="2" width="1.5703125" style="535" hidden="1" customWidth="1"/>
    <col min="3" max="4" width="5" style="535" hidden="1" customWidth="1"/>
    <col min="5" max="5" width="14.7109375" style="535" customWidth="1"/>
    <col min="6" max="6" width="68.28515625" style="535" customWidth="1"/>
    <col min="7" max="7" width="21.140625" style="535" customWidth="1"/>
    <col min="8" max="8" width="21" style="535" customWidth="1"/>
    <col min="9" max="9" width="21.140625" style="535" customWidth="1"/>
    <col min="10" max="10" width="20.140625" style="535" bestFit="1" customWidth="1"/>
    <col min="11" max="11" width="14.42578125" style="535" customWidth="1"/>
    <col min="12" max="12" width="18.140625" style="535" customWidth="1"/>
    <col min="13" max="13" width="17.7109375" style="535" customWidth="1"/>
    <col min="14" max="14" width="20.7109375" style="535" bestFit="1" customWidth="1"/>
    <col min="15" max="15" width="15" style="535" bestFit="1" customWidth="1"/>
    <col min="16" max="16" width="12.5703125" style="535" bestFit="1" customWidth="1"/>
    <col min="17" max="17" width="20.42578125" style="535" customWidth="1"/>
    <col min="18" max="19" width="9.140625" style="535"/>
    <col min="20" max="20" width="30.7109375" style="535" customWidth="1"/>
    <col min="21" max="16384" width="9.140625" style="535"/>
  </cols>
  <sheetData>
    <row r="2" spans="5:16" x14ac:dyDescent="0.2">
      <c r="P2" s="535" t="s">
        <v>276</v>
      </c>
    </row>
    <row r="3" spans="5:16" ht="15" x14ac:dyDescent="0.2">
      <c r="E3" s="853" t="s">
        <v>114</v>
      </c>
      <c r="F3" s="853"/>
      <c r="G3" s="853"/>
      <c r="H3" s="853"/>
      <c r="I3" s="853"/>
      <c r="J3" s="853"/>
      <c r="K3" s="853"/>
      <c r="L3" s="853"/>
      <c r="M3" s="536"/>
      <c r="N3" s="536"/>
    </row>
    <row r="4" spans="5:16" ht="15" x14ac:dyDescent="0.2">
      <c r="E4" s="853" t="s">
        <v>164</v>
      </c>
      <c r="F4" s="853"/>
      <c r="G4" s="853"/>
      <c r="H4" s="853"/>
      <c r="I4" s="853"/>
      <c r="J4" s="853"/>
      <c r="K4" s="853"/>
      <c r="L4" s="853"/>
      <c r="M4" s="536"/>
      <c r="N4" s="536"/>
    </row>
    <row r="5" spans="5:16" ht="15" x14ac:dyDescent="0.2">
      <c r="E5" s="853" t="s">
        <v>316</v>
      </c>
      <c r="F5" s="853"/>
      <c r="G5" s="853"/>
      <c r="H5" s="853"/>
      <c r="I5" s="853"/>
      <c r="J5" s="853"/>
      <c r="K5" s="853"/>
      <c r="L5" s="853"/>
      <c r="M5" s="536"/>
      <c r="N5" s="536"/>
    </row>
    <row r="6" spans="5:16" ht="13.5" thickBot="1" x14ac:dyDescent="0.25"/>
    <row r="7" spans="5:16" ht="78.75" customHeight="1" thickBot="1" x14ac:dyDescent="0.25">
      <c r="E7" s="537" t="s">
        <v>146</v>
      </c>
      <c r="F7" s="538" t="s">
        <v>0</v>
      </c>
      <c r="G7" s="539" t="s">
        <v>221</v>
      </c>
      <c r="H7" s="539" t="s">
        <v>219</v>
      </c>
      <c r="I7" s="539" t="s">
        <v>220</v>
      </c>
      <c r="J7" s="539" t="s">
        <v>113</v>
      </c>
      <c r="K7" s="539" t="s">
        <v>156</v>
      </c>
      <c r="L7" s="540" t="s">
        <v>144</v>
      </c>
    </row>
    <row r="8" spans="5:16" ht="18.75" customHeight="1" x14ac:dyDescent="0.2">
      <c r="E8" s="541" t="s">
        <v>158</v>
      </c>
      <c r="F8" s="542" t="s">
        <v>45</v>
      </c>
      <c r="G8" s="471">
        <f>G9+G10+G11</f>
        <v>75158838000</v>
      </c>
      <c r="H8" s="471">
        <f>H9+H11+H10</f>
        <v>3740943635</v>
      </c>
      <c r="I8" s="471">
        <f>I9+I11+I10</f>
        <v>3740943635</v>
      </c>
      <c r="J8" s="471">
        <f>J9+J11+J10</f>
        <v>19260086143</v>
      </c>
      <c r="K8" s="544">
        <f>J8/G8*100</f>
        <v>25.625843421102385</v>
      </c>
      <c r="L8" s="545"/>
      <c r="N8" s="546"/>
    </row>
    <row r="9" spans="5:16" ht="18.75" customHeight="1" x14ac:dyDescent="0.2">
      <c r="E9" s="541" t="s">
        <v>168</v>
      </c>
      <c r="F9" s="547" t="s">
        <v>26</v>
      </c>
      <c r="G9" s="472">
        <f>$G$13</f>
        <v>74320354000</v>
      </c>
      <c r="H9" s="472">
        <f>H13</f>
        <v>3613674975</v>
      </c>
      <c r="I9" s="472">
        <f t="shared" ref="I9:J9" si="0">I13</f>
        <v>3613674975</v>
      </c>
      <c r="J9" s="472">
        <f t="shared" si="0"/>
        <v>18896718928</v>
      </c>
      <c r="K9" s="549">
        <f>J9/G9*100</f>
        <v>25.426034606885757</v>
      </c>
      <c r="L9" s="550"/>
      <c r="M9" s="551"/>
      <c r="N9" s="552"/>
    </row>
    <row r="10" spans="5:16" ht="18.75" customHeight="1" x14ac:dyDescent="0.2">
      <c r="E10" s="541" t="s">
        <v>169</v>
      </c>
      <c r="F10" s="547" t="s">
        <v>27</v>
      </c>
      <c r="G10" s="472">
        <f>$G$60</f>
        <v>538484000</v>
      </c>
      <c r="H10" s="472">
        <f>H60</f>
        <v>5394600</v>
      </c>
      <c r="I10" s="472">
        <f t="shared" ref="I10:J10" si="1">I60</f>
        <v>5394600</v>
      </c>
      <c r="J10" s="472">
        <f t="shared" si="1"/>
        <v>14385600</v>
      </c>
      <c r="K10" s="549">
        <f>J10/G10*100</f>
        <v>2.6714999888576076</v>
      </c>
      <c r="L10" s="550"/>
      <c r="N10" s="546"/>
    </row>
    <row r="11" spans="5:16" ht="18.75" customHeight="1" x14ac:dyDescent="0.2">
      <c r="E11" s="541" t="str">
        <f>E64</f>
        <v>4.1.04</v>
      </c>
      <c r="F11" s="547" t="s">
        <v>129</v>
      </c>
      <c r="G11" s="472">
        <f>G64</f>
        <v>300000000</v>
      </c>
      <c r="H11" s="472">
        <f>H64</f>
        <v>121874060</v>
      </c>
      <c r="I11" s="472">
        <f t="shared" ref="I11" si="2">I64</f>
        <v>121874060</v>
      </c>
      <c r="J11" s="472">
        <f>J64</f>
        <v>348981615</v>
      </c>
      <c r="K11" s="549">
        <f>J11/G11*100</f>
        <v>116.32720500000001</v>
      </c>
      <c r="L11" s="550"/>
    </row>
    <row r="12" spans="5:16" ht="5.0999999999999996" customHeight="1" x14ac:dyDescent="0.2">
      <c r="E12" s="554"/>
      <c r="F12" s="555"/>
      <c r="G12" s="556"/>
      <c r="H12" s="556"/>
      <c r="I12" s="556"/>
      <c r="J12" s="556"/>
      <c r="K12" s="558"/>
      <c r="L12" s="559"/>
    </row>
    <row r="13" spans="5:16" ht="18.75" customHeight="1" x14ac:dyDescent="0.2">
      <c r="E13" s="560" t="str">
        <f>E9</f>
        <v>4.1.01</v>
      </c>
      <c r="F13" s="561" t="str">
        <f>F9</f>
        <v>PENDAPATAN PAJAK DAERAH</v>
      </c>
      <c r="G13" s="562">
        <f>G14+G24+G35+G41+G44+G45+G48+G51+G52+G55+G58</f>
        <v>74320354000</v>
      </c>
      <c r="H13" s="562">
        <f>H14+H24+H35+H41+H44+H45+H48+H51+H52+H55+H58</f>
        <v>3613674975</v>
      </c>
      <c r="I13" s="562">
        <f>H13</f>
        <v>3613674975</v>
      </c>
      <c r="J13" s="562">
        <f t="shared" ref="J13" si="3">J14+J24+J35+J41+J44+J45+J48+J51+J52+J55+J58</f>
        <v>18896718928</v>
      </c>
      <c r="K13" s="564">
        <f>J13/G13*100</f>
        <v>25.426034606885757</v>
      </c>
      <c r="L13" s="565"/>
      <c r="M13" s="571">
        <f>H14+H24+H35+H41+H44+H45+H48+H51+H52</f>
        <v>1920854941</v>
      </c>
    </row>
    <row r="14" spans="5:16" ht="18.75" customHeight="1" x14ac:dyDescent="0.2">
      <c r="E14" s="566" t="s">
        <v>170</v>
      </c>
      <c r="F14" s="567" t="s">
        <v>157</v>
      </c>
      <c r="G14" s="473">
        <f>G15+G18+G21</f>
        <v>2463180809</v>
      </c>
      <c r="H14" s="473">
        <f>H15+H18+H21</f>
        <v>65367500</v>
      </c>
      <c r="I14" s="473">
        <f t="shared" ref="I14:J14" si="4">I15+I18+I21</f>
        <v>65367500</v>
      </c>
      <c r="J14" s="473">
        <f t="shared" si="4"/>
        <v>603808434</v>
      </c>
      <c r="K14" s="569">
        <f>J14/G14*100</f>
        <v>24.513362226345599</v>
      </c>
      <c r="L14" s="570"/>
    </row>
    <row r="15" spans="5:16" ht="18.75" customHeight="1" x14ac:dyDescent="0.2">
      <c r="E15" s="572" t="s">
        <v>171</v>
      </c>
      <c r="F15" s="573" t="s">
        <v>175</v>
      </c>
      <c r="G15" s="474">
        <v>2001580809</v>
      </c>
      <c r="H15" s="474">
        <f>H16+H17</f>
        <v>30197803</v>
      </c>
      <c r="I15" s="474">
        <f t="shared" ref="I15:J15" si="5">I16+I17</f>
        <v>30197803</v>
      </c>
      <c r="J15" s="474">
        <f t="shared" si="5"/>
        <v>420873047</v>
      </c>
      <c r="K15" s="575">
        <f>J15/G15*100</f>
        <v>21.027032488899128</v>
      </c>
      <c r="L15" s="570"/>
      <c r="M15" s="666"/>
    </row>
    <row r="16" spans="5:16" ht="18.75" customHeight="1" x14ac:dyDescent="0.2">
      <c r="E16" s="572"/>
      <c r="F16" s="577" t="s">
        <v>149</v>
      </c>
      <c r="G16" s="475"/>
      <c r="H16" s="474">
        <v>30197803</v>
      </c>
      <c r="I16" s="474">
        <f>H16</f>
        <v>30197803</v>
      </c>
      <c r="J16" s="474">
        <f>H16+'REKON-JUNI'!J16</f>
        <v>420873047</v>
      </c>
      <c r="K16" s="578"/>
      <c r="L16" s="570"/>
      <c r="M16" s="546"/>
      <c r="N16" s="546"/>
    </row>
    <row r="17" spans="5:16" ht="18.75" customHeight="1" x14ac:dyDescent="0.2">
      <c r="E17" s="572"/>
      <c r="F17" s="577" t="s">
        <v>147</v>
      </c>
      <c r="G17" s="475"/>
      <c r="H17" s="486">
        <v>0</v>
      </c>
      <c r="I17" s="475">
        <f t="shared" ref="I17:I23" si="6">H17</f>
        <v>0</v>
      </c>
      <c r="J17" s="474">
        <f>H17+'REKON-JUNI'!J17</f>
        <v>0</v>
      </c>
      <c r="K17" s="578"/>
      <c r="L17" s="570"/>
      <c r="M17" s="571"/>
    </row>
    <row r="18" spans="5:16" ht="21.75" customHeight="1" x14ac:dyDescent="0.2">
      <c r="E18" s="572" t="s">
        <v>173</v>
      </c>
      <c r="F18" s="580" t="s">
        <v>172</v>
      </c>
      <c r="G18" s="474">
        <v>350000000</v>
      </c>
      <c r="H18" s="474">
        <f>H19+H20</f>
        <v>34269697</v>
      </c>
      <c r="I18" s="474">
        <f t="shared" ref="I18" si="7">I19+I20</f>
        <v>34269697</v>
      </c>
      <c r="J18" s="474">
        <f>J19+J20</f>
        <v>158987887</v>
      </c>
      <c r="K18" s="575">
        <f>J18/G18*100</f>
        <v>45.425110571428576</v>
      </c>
      <c r="L18" s="570"/>
      <c r="M18" s="546"/>
      <c r="N18" s="546"/>
    </row>
    <row r="19" spans="5:16" ht="36.75" customHeight="1" x14ac:dyDescent="0.2">
      <c r="E19" s="572"/>
      <c r="F19" s="581" t="s">
        <v>150</v>
      </c>
      <c r="G19" s="474"/>
      <c r="H19" s="475">
        <v>34269697</v>
      </c>
      <c r="I19" s="475">
        <f t="shared" si="6"/>
        <v>34269697</v>
      </c>
      <c r="J19" s="474">
        <f>H19+'REKON-JUNI'!J19</f>
        <v>139536591</v>
      </c>
      <c r="K19" s="575"/>
      <c r="L19" s="570"/>
      <c r="M19" s="576"/>
    </row>
    <row r="20" spans="5:16" ht="34.5" customHeight="1" x14ac:dyDescent="0.2">
      <c r="E20" s="572"/>
      <c r="F20" s="581" t="s">
        <v>148</v>
      </c>
      <c r="G20" s="475"/>
      <c r="H20" s="475">
        <v>0</v>
      </c>
      <c r="I20" s="475">
        <f t="shared" si="6"/>
        <v>0</v>
      </c>
      <c r="J20" s="474">
        <f>H20+'REKON-JUNI'!J20</f>
        <v>19451296</v>
      </c>
      <c r="K20" s="575"/>
      <c r="L20" s="570"/>
      <c r="M20" s="546"/>
    </row>
    <row r="21" spans="5:16" ht="18.75" customHeight="1" x14ac:dyDescent="0.2">
      <c r="E21" s="572" t="s">
        <v>174</v>
      </c>
      <c r="F21" s="573" t="s">
        <v>176</v>
      </c>
      <c r="G21" s="474">
        <v>111600000</v>
      </c>
      <c r="H21" s="474">
        <f>H22+H23</f>
        <v>900000</v>
      </c>
      <c r="I21" s="474">
        <f t="shared" ref="I21:J21" si="8">I22+I23</f>
        <v>900000</v>
      </c>
      <c r="J21" s="474">
        <f t="shared" si="8"/>
        <v>23947500</v>
      </c>
      <c r="K21" s="575">
        <f>J21/G21*100</f>
        <v>21.458333333333332</v>
      </c>
      <c r="L21" s="671"/>
      <c r="M21" s="546"/>
    </row>
    <row r="22" spans="5:16" ht="18.75" customHeight="1" x14ac:dyDescent="0.2">
      <c r="E22" s="572"/>
      <c r="F22" s="577" t="s">
        <v>151</v>
      </c>
      <c r="G22" s="474"/>
      <c r="H22" s="475">
        <v>900000</v>
      </c>
      <c r="I22" s="475">
        <f t="shared" si="6"/>
        <v>900000</v>
      </c>
      <c r="J22" s="474">
        <f>H22+'REKON-JUNI'!J22</f>
        <v>23097500</v>
      </c>
      <c r="K22" s="575"/>
      <c r="L22" s="570"/>
      <c r="M22" s="576"/>
    </row>
    <row r="23" spans="5:16" ht="18.75" customHeight="1" x14ac:dyDescent="0.2">
      <c r="E23" s="572"/>
      <c r="F23" s="577" t="str">
        <f xml:space="preserve"> "Penerimaan Piutang " &amp;F21</f>
        <v>Penerimaan Piutang Pajak Wisma Pariwisata</v>
      </c>
      <c r="G23" s="475"/>
      <c r="H23" s="475">
        <v>0</v>
      </c>
      <c r="I23" s="475">
        <f t="shared" si="6"/>
        <v>0</v>
      </c>
      <c r="J23" s="474">
        <f>H23+'REKON-JUNI'!J23</f>
        <v>850000</v>
      </c>
      <c r="K23" s="575"/>
      <c r="L23" s="570"/>
      <c r="M23" s="571"/>
    </row>
    <row r="24" spans="5:16" ht="18.75" customHeight="1" x14ac:dyDescent="0.2">
      <c r="E24" s="566" t="s">
        <v>177</v>
      </c>
      <c r="F24" s="582" t="s">
        <v>159</v>
      </c>
      <c r="G24" s="476">
        <v>3637447807</v>
      </c>
      <c r="H24" s="473">
        <f>H25+H28+H31+H34</f>
        <v>169386507</v>
      </c>
      <c r="I24" s="473">
        <f t="shared" ref="I24:J24" si="9">I25+I28+I31+I34</f>
        <v>169386507</v>
      </c>
      <c r="J24" s="473">
        <f t="shared" si="9"/>
        <v>1416470782</v>
      </c>
      <c r="K24" s="569">
        <f>J24/G24*100</f>
        <v>38.9413362653371</v>
      </c>
      <c r="L24" s="570"/>
      <c r="N24" s="576"/>
    </row>
    <row r="25" spans="5:16" ht="18.75" customHeight="1" x14ac:dyDescent="0.2">
      <c r="E25" s="572" t="s">
        <v>178</v>
      </c>
      <c r="F25" s="573" t="s">
        <v>179</v>
      </c>
      <c r="G25" s="477"/>
      <c r="H25" s="474">
        <f>H26+H27</f>
        <v>75302068</v>
      </c>
      <c r="I25" s="474">
        <f t="shared" ref="I25:J25" si="10">I26+I27</f>
        <v>75302068</v>
      </c>
      <c r="J25" s="474">
        <f t="shared" si="10"/>
        <v>709410517</v>
      </c>
      <c r="K25" s="575"/>
      <c r="L25" s="570"/>
      <c r="M25" s="546"/>
      <c r="N25" s="576"/>
      <c r="P25" s="551"/>
    </row>
    <row r="26" spans="5:16" ht="18.75" customHeight="1" x14ac:dyDescent="0.2">
      <c r="E26" s="572"/>
      <c r="F26" s="577" t="s">
        <v>180</v>
      </c>
      <c r="G26" s="474"/>
      <c r="H26" s="475">
        <v>75302068</v>
      </c>
      <c r="I26" s="475">
        <f t="shared" ref="I26:I50" si="11">H26</f>
        <v>75302068</v>
      </c>
      <c r="J26" s="474">
        <f>H26+'REKON-JUNI'!J26</f>
        <v>633197734</v>
      </c>
      <c r="K26" s="575"/>
      <c r="L26" s="570"/>
      <c r="M26" s="546"/>
      <c r="N26" s="576"/>
    </row>
    <row r="27" spans="5:16" ht="18.75" customHeight="1" x14ac:dyDescent="0.2">
      <c r="E27" s="572"/>
      <c r="F27" s="577" t="str">
        <f xml:space="preserve"> "Penerimaan Piutang " &amp;F25</f>
        <v>Penerimaan Piutang Pajak Restoran dan Sejenisnya</v>
      </c>
      <c r="G27" s="475"/>
      <c r="H27" s="486">
        <v>0</v>
      </c>
      <c r="I27" s="475">
        <f t="shared" si="11"/>
        <v>0</v>
      </c>
      <c r="J27" s="474">
        <f>H27+'REKON-JUNI'!J27</f>
        <v>76212783</v>
      </c>
      <c r="K27" s="578"/>
      <c r="L27" s="570"/>
      <c r="M27" s="546">
        <v>168706507</v>
      </c>
    </row>
    <row r="28" spans="5:16" ht="18.75" customHeight="1" x14ac:dyDescent="0.2">
      <c r="E28" s="572" t="s">
        <v>181</v>
      </c>
      <c r="F28" s="573" t="s">
        <v>182</v>
      </c>
      <c r="G28" s="477"/>
      <c r="H28" s="483">
        <f>H29+H30</f>
        <v>16819809</v>
      </c>
      <c r="I28" s="483">
        <f t="shared" ref="I28:J28" si="12">I29+I30</f>
        <v>16819809</v>
      </c>
      <c r="J28" s="483">
        <f t="shared" si="12"/>
        <v>101005726</v>
      </c>
      <c r="K28" s="575"/>
      <c r="L28" s="570"/>
      <c r="M28" s="576"/>
    </row>
    <row r="29" spans="5:16" ht="18.75" customHeight="1" x14ac:dyDescent="0.2">
      <c r="E29" s="572"/>
      <c r="F29" s="577" t="s">
        <v>183</v>
      </c>
      <c r="G29" s="474"/>
      <c r="H29" s="475">
        <v>16819809</v>
      </c>
      <c r="I29" s="475">
        <f t="shared" si="11"/>
        <v>16819809</v>
      </c>
      <c r="J29" s="474">
        <f>H29+'REKON-JUNI'!J29</f>
        <v>94258426</v>
      </c>
      <c r="K29" s="575"/>
      <c r="L29" s="570"/>
      <c r="M29" s="552">
        <v>23693200</v>
      </c>
      <c r="N29" s="583"/>
    </row>
    <row r="30" spans="5:16" ht="18.75" customHeight="1" x14ac:dyDescent="0.2">
      <c r="E30" s="572"/>
      <c r="F30" s="577" t="str">
        <f xml:space="preserve"> "Penerimaan Piutang " &amp;F28</f>
        <v>Penerimaan Piutang Pajak Rumah Makan dan Sejenisnya</v>
      </c>
      <c r="G30" s="475"/>
      <c r="H30" s="486">
        <v>0</v>
      </c>
      <c r="I30" s="475">
        <f t="shared" si="11"/>
        <v>0</v>
      </c>
      <c r="J30" s="474">
        <f>H30+'REKON-JUNI'!J30</f>
        <v>6747300</v>
      </c>
      <c r="K30" s="578"/>
      <c r="L30" s="570"/>
      <c r="M30" s="546">
        <v>680000</v>
      </c>
      <c r="N30" s="584">
        <f>M29-M30</f>
        <v>23013200</v>
      </c>
    </row>
    <row r="31" spans="5:16" ht="18.75" customHeight="1" x14ac:dyDescent="0.2">
      <c r="E31" s="572" t="s">
        <v>184</v>
      </c>
      <c r="F31" s="573" t="s">
        <v>185</v>
      </c>
      <c r="G31" s="477"/>
      <c r="H31" s="474">
        <f>H32+H33</f>
        <v>16319800</v>
      </c>
      <c r="I31" s="474">
        <f t="shared" ref="I31:J31" si="13">I32+I33</f>
        <v>16319800</v>
      </c>
      <c r="J31" s="474">
        <f t="shared" si="13"/>
        <v>222557374</v>
      </c>
      <c r="K31" s="575"/>
      <c r="L31" s="570"/>
      <c r="M31" s="475">
        <f t="shared" ref="M31" si="14">L31</f>
        <v>0</v>
      </c>
    </row>
    <row r="32" spans="5:16" ht="18.75" customHeight="1" x14ac:dyDescent="0.2">
      <c r="E32" s="572"/>
      <c r="F32" s="577" t="s">
        <v>186</v>
      </c>
      <c r="G32" s="475"/>
      <c r="H32" s="475">
        <v>16319800</v>
      </c>
      <c r="I32" s="475">
        <f t="shared" si="11"/>
        <v>16319800</v>
      </c>
      <c r="J32" s="474">
        <f>H32+'REKON-JUNI'!J32</f>
        <v>189881756</v>
      </c>
      <c r="K32" s="578"/>
      <c r="L32" s="570"/>
      <c r="M32" s="546">
        <v>8864800</v>
      </c>
      <c r="N32" s="552">
        <v>50416577</v>
      </c>
    </row>
    <row r="33" spans="5:15" ht="18.75" customHeight="1" x14ac:dyDescent="0.2">
      <c r="E33" s="572"/>
      <c r="F33" s="577" t="str">
        <f xml:space="preserve"> "Penerimaan Piutang " &amp;F31</f>
        <v>Penerimaan Piutang Pajak Kafetaria dan Sejenisnya</v>
      </c>
      <c r="G33" s="475"/>
      <c r="H33" s="486">
        <v>0</v>
      </c>
      <c r="I33" s="475">
        <f t="shared" si="11"/>
        <v>0</v>
      </c>
      <c r="J33" s="474">
        <f>H33+'REKON-JUNI'!J33</f>
        <v>32675618</v>
      </c>
      <c r="K33" s="575"/>
      <c r="L33" s="570"/>
      <c r="M33" s="576">
        <f>N32-M32</f>
        <v>41551777</v>
      </c>
      <c r="N33" s="546"/>
    </row>
    <row r="34" spans="5:15" ht="18.75" customHeight="1" x14ac:dyDescent="0.2">
      <c r="E34" s="572" t="s">
        <v>188</v>
      </c>
      <c r="F34" s="573" t="s">
        <v>187</v>
      </c>
      <c r="G34" s="477"/>
      <c r="H34" s="474">
        <v>60944830</v>
      </c>
      <c r="I34" s="474">
        <f>H34</f>
        <v>60944830</v>
      </c>
      <c r="J34" s="474">
        <f>H34+'REKON-JUNI'!J34</f>
        <v>383497165</v>
      </c>
      <c r="K34" s="575"/>
      <c r="L34" s="570"/>
      <c r="M34" s="571"/>
      <c r="N34" s="546"/>
    </row>
    <row r="35" spans="5:15" ht="18.75" customHeight="1" x14ac:dyDescent="0.2">
      <c r="E35" s="566" t="s">
        <v>189</v>
      </c>
      <c r="F35" s="567" t="s">
        <v>160</v>
      </c>
      <c r="G35" s="473">
        <f>G36+G39</f>
        <v>11590549</v>
      </c>
      <c r="H35" s="473">
        <f>H36</f>
        <v>1340000</v>
      </c>
      <c r="I35" s="473">
        <f t="shared" ref="I35:J35" si="15">I36</f>
        <v>1340000</v>
      </c>
      <c r="J35" s="473">
        <f t="shared" si="15"/>
        <v>8830000</v>
      </c>
      <c r="K35" s="569">
        <f>J35/G35*100</f>
        <v>76.182758901239282</v>
      </c>
      <c r="L35" s="570"/>
      <c r="N35" s="546"/>
    </row>
    <row r="36" spans="5:15" ht="18.75" customHeight="1" x14ac:dyDescent="0.2">
      <c r="E36" s="585" t="s">
        <v>191</v>
      </c>
      <c r="F36" s="586" t="s">
        <v>190</v>
      </c>
      <c r="G36" s="474">
        <v>11590549</v>
      </c>
      <c r="H36" s="474">
        <f>H37+H38+H39+H40</f>
        <v>1340000</v>
      </c>
      <c r="I36" s="474">
        <f>H36</f>
        <v>1340000</v>
      </c>
      <c r="J36" s="474">
        <f>J37+J38+J39+J40</f>
        <v>8830000</v>
      </c>
      <c r="K36" s="575">
        <f>J36/G36*100</f>
        <v>76.182758901239282</v>
      </c>
      <c r="L36" s="570"/>
      <c r="N36" s="587"/>
      <c r="O36" s="552"/>
    </row>
    <row r="37" spans="5:15" ht="18.75" customHeight="1" x14ac:dyDescent="0.2">
      <c r="E37" s="585"/>
      <c r="F37" s="588" t="s">
        <v>192</v>
      </c>
      <c r="G37" s="474"/>
      <c r="H37" s="475">
        <v>0</v>
      </c>
      <c r="I37" s="475">
        <f t="shared" si="11"/>
        <v>0</v>
      </c>
      <c r="J37" s="474">
        <f>H37+'REKON-JUNI'!J37</f>
        <v>2130000</v>
      </c>
      <c r="K37" s="575"/>
      <c r="L37" s="570"/>
      <c r="N37" s="552"/>
      <c r="O37" s="546"/>
    </row>
    <row r="38" spans="5:15" ht="18.75" customHeight="1" x14ac:dyDescent="0.2">
      <c r="E38" s="585"/>
      <c r="F38" s="577" t="str">
        <f xml:space="preserve"> "Penerimaan Piutang " &amp;F36</f>
        <v>Penerimaan Piutang Pajak Diskotik, Karaoke, Club Malam, dan Sejenisnya</v>
      </c>
      <c r="G38" s="474"/>
      <c r="H38" s="481">
        <v>0</v>
      </c>
      <c r="I38" s="481">
        <f t="shared" si="11"/>
        <v>0</v>
      </c>
      <c r="J38" s="474">
        <f>H38+'REKON-JUNI'!J38</f>
        <v>0</v>
      </c>
      <c r="K38" s="578"/>
      <c r="L38" s="570"/>
      <c r="N38" s="546"/>
    </row>
    <row r="39" spans="5:15" ht="18.75" customHeight="1" x14ac:dyDescent="0.2">
      <c r="E39" s="585"/>
      <c r="F39" s="577" t="s">
        <v>225</v>
      </c>
      <c r="G39" s="474"/>
      <c r="H39" s="481">
        <v>1340000</v>
      </c>
      <c r="I39" s="481">
        <f t="shared" si="11"/>
        <v>1340000</v>
      </c>
      <c r="J39" s="474">
        <f>H39+'REKON-JUNI'!J39</f>
        <v>6700000</v>
      </c>
      <c r="K39" s="578"/>
      <c r="L39" s="570"/>
      <c r="M39" s="551"/>
    </row>
    <row r="40" spans="5:15" ht="18.75" customHeight="1" x14ac:dyDescent="0.2">
      <c r="E40" s="585"/>
      <c r="F40" s="577" t="s">
        <v>275</v>
      </c>
      <c r="G40" s="474"/>
      <c r="H40" s="481">
        <v>0</v>
      </c>
      <c r="I40" s="481">
        <f t="shared" si="11"/>
        <v>0</v>
      </c>
      <c r="J40" s="474">
        <f>H40+'REKON-JUNI'!J40</f>
        <v>0</v>
      </c>
      <c r="K40" s="578"/>
      <c r="L40" s="570"/>
      <c r="M40" s="551"/>
    </row>
    <row r="41" spans="5:15" ht="18.75" customHeight="1" x14ac:dyDescent="0.2">
      <c r="E41" s="566" t="s">
        <v>193</v>
      </c>
      <c r="F41" s="567" t="s">
        <v>161</v>
      </c>
      <c r="G41" s="473">
        <f>G42+G43</f>
        <v>846864648</v>
      </c>
      <c r="H41" s="473">
        <f>H42+H43</f>
        <v>83436000</v>
      </c>
      <c r="I41" s="473">
        <f t="shared" ref="I41:J41" si="16">I42+I43</f>
        <v>83436000</v>
      </c>
      <c r="J41" s="473">
        <f t="shared" si="16"/>
        <v>303780500</v>
      </c>
      <c r="K41" s="569">
        <f>J41/G41*100</f>
        <v>35.871198628662086</v>
      </c>
      <c r="L41" s="570"/>
    </row>
    <row r="42" spans="5:15" ht="18.75" customHeight="1" x14ac:dyDescent="0.2">
      <c r="E42" s="572" t="s">
        <v>195</v>
      </c>
      <c r="F42" s="573" t="s">
        <v>194</v>
      </c>
      <c r="G42" s="478">
        <v>426864648</v>
      </c>
      <c r="H42" s="478">
        <v>15100000</v>
      </c>
      <c r="I42" s="478">
        <f t="shared" si="11"/>
        <v>15100000</v>
      </c>
      <c r="J42" s="474">
        <f>H42+'REKON-JUNI'!J42</f>
        <v>88025000</v>
      </c>
      <c r="K42" s="575">
        <f t="shared" ref="K42:K48" si="17">J42/G42*100</f>
        <v>20.621290709461608</v>
      </c>
      <c r="L42" s="570"/>
    </row>
    <row r="43" spans="5:15" ht="18.75" customHeight="1" x14ac:dyDescent="0.2">
      <c r="E43" s="572" t="s">
        <v>196</v>
      </c>
      <c r="F43" s="573" t="s">
        <v>197</v>
      </c>
      <c r="G43" s="478">
        <v>420000000</v>
      </c>
      <c r="H43" s="478">
        <v>68336000</v>
      </c>
      <c r="I43" s="478">
        <f t="shared" si="11"/>
        <v>68336000</v>
      </c>
      <c r="J43" s="474">
        <f>H43+'REKON-JUNI'!J43</f>
        <v>215755500</v>
      </c>
      <c r="K43" s="575">
        <f t="shared" si="17"/>
        <v>51.370357142857145</v>
      </c>
      <c r="L43" s="570"/>
      <c r="M43" s="576"/>
    </row>
    <row r="44" spans="5:15" ht="18.75" customHeight="1" x14ac:dyDescent="0.2">
      <c r="E44" s="566" t="s">
        <v>198</v>
      </c>
      <c r="F44" s="567" t="s">
        <v>162</v>
      </c>
      <c r="G44" s="479">
        <v>20400000000</v>
      </c>
      <c r="H44" s="480">
        <v>1575620539</v>
      </c>
      <c r="I44" s="480">
        <f>H44</f>
        <v>1575620539</v>
      </c>
      <c r="J44" s="473">
        <f>H44+'REKON-JUNI'!J44</f>
        <v>10908042273</v>
      </c>
      <c r="K44" s="569">
        <f t="shared" si="17"/>
        <v>53.47079545588236</v>
      </c>
      <c r="L44" s="570"/>
      <c r="M44" s="576"/>
    </row>
    <row r="45" spans="5:15" ht="18.75" customHeight="1" x14ac:dyDescent="0.2">
      <c r="E45" s="566" t="s">
        <v>199</v>
      </c>
      <c r="F45" s="567" t="s">
        <v>85</v>
      </c>
      <c r="G45" s="480">
        <v>300000000</v>
      </c>
      <c r="H45" s="480">
        <f>H46+H47</f>
        <v>3980000</v>
      </c>
      <c r="I45" s="480">
        <f t="shared" ref="I45:J45" si="18">I46+I47</f>
        <v>3980000</v>
      </c>
      <c r="J45" s="480">
        <f t="shared" si="18"/>
        <v>27440000</v>
      </c>
      <c r="K45" s="569">
        <f t="shared" si="17"/>
        <v>9.1466666666666665</v>
      </c>
      <c r="L45" s="570"/>
      <c r="M45" s="589"/>
    </row>
    <row r="46" spans="5:15" ht="18.75" customHeight="1" x14ac:dyDescent="0.2">
      <c r="E46" s="566"/>
      <c r="F46" s="588" t="s">
        <v>163</v>
      </c>
      <c r="G46" s="480"/>
      <c r="H46" s="478">
        <v>3980000</v>
      </c>
      <c r="I46" s="478">
        <f t="shared" si="11"/>
        <v>3980000</v>
      </c>
      <c r="J46" s="474">
        <f>H46+'REKON-JUNI'!J46</f>
        <v>27440000</v>
      </c>
      <c r="K46" s="569"/>
      <c r="L46" s="570"/>
    </row>
    <row r="47" spans="5:15" ht="18.75" customHeight="1" x14ac:dyDescent="0.2">
      <c r="E47" s="566"/>
      <c r="F47" s="577" t="str">
        <f xml:space="preserve"> "Penerimaan Piutang " &amp;F45</f>
        <v>Penerimaan Piutang Pajak Parkir</v>
      </c>
      <c r="G47" s="480"/>
      <c r="H47" s="478">
        <v>0</v>
      </c>
      <c r="I47" s="478">
        <f t="shared" si="11"/>
        <v>0</v>
      </c>
      <c r="J47" s="474">
        <f>H47+'REKON-JUNI'!J47</f>
        <v>0</v>
      </c>
      <c r="K47" s="569"/>
      <c r="L47" s="570"/>
    </row>
    <row r="48" spans="5:15" ht="18.75" customHeight="1" x14ac:dyDescent="0.2">
      <c r="E48" s="566" t="s">
        <v>202</v>
      </c>
      <c r="F48" s="567" t="s">
        <v>200</v>
      </c>
      <c r="G48" s="480">
        <v>80000000</v>
      </c>
      <c r="H48" s="480">
        <f>H49+H50</f>
        <v>21724395</v>
      </c>
      <c r="I48" s="480">
        <f t="shared" ref="I48:J48" si="19">I49+I50</f>
        <v>21724395</v>
      </c>
      <c r="J48" s="480">
        <f t="shared" si="19"/>
        <v>91911205</v>
      </c>
      <c r="K48" s="569">
        <f t="shared" si="17"/>
        <v>114.88900625000001</v>
      </c>
      <c r="L48" s="570"/>
    </row>
    <row r="49" spans="5:14" ht="18.75" customHeight="1" x14ac:dyDescent="0.2">
      <c r="E49" s="572"/>
      <c r="F49" s="577" t="s">
        <v>201</v>
      </c>
      <c r="G49" s="478"/>
      <c r="H49" s="481">
        <v>21724395</v>
      </c>
      <c r="I49" s="481">
        <f t="shared" si="11"/>
        <v>21724395</v>
      </c>
      <c r="J49" s="474">
        <f>H49+'REKON-JUNI'!J49</f>
        <v>89393705</v>
      </c>
      <c r="K49" s="575"/>
      <c r="L49" s="570"/>
    </row>
    <row r="50" spans="5:14" ht="18.75" customHeight="1" x14ac:dyDescent="0.2">
      <c r="E50" s="572"/>
      <c r="F50" s="577" t="str">
        <f xml:space="preserve"> "Penerimaan Piutang " &amp;F48</f>
        <v>Penerimaan Piutang Pajak Air Tanah</v>
      </c>
      <c r="G50" s="481"/>
      <c r="H50" s="487">
        <v>0</v>
      </c>
      <c r="I50" s="481">
        <f t="shared" si="11"/>
        <v>0</v>
      </c>
      <c r="J50" s="474">
        <f>H50+'REKON-JUNI'!J50</f>
        <v>2517500</v>
      </c>
      <c r="K50" s="578"/>
      <c r="L50" s="570"/>
    </row>
    <row r="51" spans="5:14" ht="18.75" customHeight="1" x14ac:dyDescent="0.2">
      <c r="E51" s="566" t="s">
        <v>203</v>
      </c>
      <c r="F51" s="567" t="s">
        <v>87</v>
      </c>
      <c r="G51" s="480">
        <v>500000000</v>
      </c>
      <c r="H51" s="480">
        <v>0</v>
      </c>
      <c r="I51" s="480">
        <v>0</v>
      </c>
      <c r="J51" s="474">
        <f>H51+'REKON-JUNI'!J51</f>
        <v>0</v>
      </c>
      <c r="K51" s="569">
        <f>J51/G51*100</f>
        <v>0</v>
      </c>
      <c r="L51" s="570"/>
    </row>
    <row r="52" spans="5:14" ht="18.75" customHeight="1" x14ac:dyDescent="0.2">
      <c r="E52" s="566" t="s">
        <v>204</v>
      </c>
      <c r="F52" s="567" t="s">
        <v>226</v>
      </c>
      <c r="G52" s="480">
        <v>785886750</v>
      </c>
      <c r="H52" s="480">
        <f>H53+H54</f>
        <v>0</v>
      </c>
      <c r="I52" s="480">
        <f t="shared" ref="I52" si="20">I53+I54</f>
        <v>0</v>
      </c>
      <c r="J52" s="473">
        <f>J53+J54</f>
        <v>4385000</v>
      </c>
      <c r="K52" s="569">
        <f t="shared" ref="K52" si="21">J52/G52*100</f>
        <v>0.55796843501942228</v>
      </c>
      <c r="L52" s="570"/>
      <c r="N52" s="535" t="s">
        <v>284</v>
      </c>
    </row>
    <row r="53" spans="5:14" ht="18.75" customHeight="1" x14ac:dyDescent="0.2">
      <c r="E53" s="566"/>
      <c r="F53" s="590" t="s">
        <v>228</v>
      </c>
      <c r="G53" s="480"/>
      <c r="H53" s="478">
        <v>0</v>
      </c>
      <c r="I53" s="478">
        <f>H53</f>
        <v>0</v>
      </c>
      <c r="J53" s="474">
        <f>H53+'REKON-JUNI'!J53</f>
        <v>4385000</v>
      </c>
      <c r="K53" s="569"/>
      <c r="L53" s="570"/>
    </row>
    <row r="54" spans="5:14" ht="18.75" customHeight="1" x14ac:dyDescent="0.2">
      <c r="E54" s="566"/>
      <c r="F54" s="590" t="s">
        <v>227</v>
      </c>
      <c r="G54" s="480"/>
      <c r="H54" s="488">
        <v>0</v>
      </c>
      <c r="I54" s="478">
        <f>H54</f>
        <v>0</v>
      </c>
      <c r="J54" s="474">
        <f>H54+'REKON-JUNI'!J54</f>
        <v>0</v>
      </c>
      <c r="K54" s="569"/>
      <c r="L54" s="570"/>
    </row>
    <row r="55" spans="5:14" ht="27" customHeight="1" x14ac:dyDescent="0.2">
      <c r="E55" s="566" t="s">
        <v>206</v>
      </c>
      <c r="F55" s="591" t="s">
        <v>205</v>
      </c>
      <c r="G55" s="482">
        <f>G56+G57</f>
        <v>33451567633</v>
      </c>
      <c r="H55" s="482">
        <f>H56+H57</f>
        <v>1226362334</v>
      </c>
      <c r="I55" s="482">
        <f t="shared" ref="I55:J55" si="22">I56+I57</f>
        <v>1226362334</v>
      </c>
      <c r="J55" s="482">
        <f t="shared" si="22"/>
        <v>2540883484</v>
      </c>
      <c r="K55" s="592">
        <f>J55/G55*100</f>
        <v>7.5957082546212762</v>
      </c>
      <c r="L55" s="570"/>
      <c r="M55" s="546">
        <f>H55+H66+H67</f>
        <v>1348236394</v>
      </c>
      <c r="N55" s="571">
        <f>J55+J64</f>
        <v>2889865099</v>
      </c>
    </row>
    <row r="56" spans="5:14" ht="27" customHeight="1" x14ac:dyDescent="0.2">
      <c r="E56" s="572"/>
      <c r="F56" s="581" t="s">
        <v>207</v>
      </c>
      <c r="G56" s="481">
        <v>15673511656</v>
      </c>
      <c r="H56" s="484">
        <v>895849128</v>
      </c>
      <c r="I56" s="484">
        <f>H56</f>
        <v>895849128</v>
      </c>
      <c r="J56" s="474">
        <f>H56+'REKON-JUNI'!J56</f>
        <v>1429492676</v>
      </c>
      <c r="K56" s="593">
        <f t="shared" ref="K56" si="23">J56/G56*100</f>
        <v>9.1204364878420456</v>
      </c>
      <c r="L56" s="570"/>
    </row>
    <row r="57" spans="5:14" ht="27" customHeight="1" x14ac:dyDescent="0.2">
      <c r="E57" s="572"/>
      <c r="F57" s="581" t="s">
        <v>208</v>
      </c>
      <c r="G57" s="481">
        <v>17778055977</v>
      </c>
      <c r="H57" s="485">
        <v>330513206</v>
      </c>
      <c r="I57" s="485">
        <f>H57</f>
        <v>330513206</v>
      </c>
      <c r="J57" s="474">
        <f>H57+'REKON-JUNI'!J57</f>
        <v>1111390808</v>
      </c>
      <c r="K57" s="578"/>
      <c r="L57" s="596"/>
      <c r="M57" s="546"/>
    </row>
    <row r="58" spans="5:14" ht="26.25" customHeight="1" x14ac:dyDescent="0.2">
      <c r="E58" s="566" t="s">
        <v>209</v>
      </c>
      <c r="F58" s="599" t="s">
        <v>115</v>
      </c>
      <c r="G58" s="480">
        <v>11843815804</v>
      </c>
      <c r="H58" s="480">
        <v>466457700</v>
      </c>
      <c r="I58" s="480">
        <f>H58</f>
        <v>466457700</v>
      </c>
      <c r="J58" s="473">
        <f>H58+'REKON-JUNI'!J58</f>
        <v>2991167250</v>
      </c>
      <c r="K58" s="601">
        <f>J58/G58*100</f>
        <v>25.255097677133715</v>
      </c>
      <c r="L58" s="570"/>
      <c r="M58" s="546"/>
    </row>
    <row r="59" spans="5:14" ht="10.5" customHeight="1" x14ac:dyDescent="0.2">
      <c r="E59" s="572"/>
      <c r="F59" s="580"/>
      <c r="G59" s="478"/>
      <c r="H59" s="478"/>
      <c r="I59" s="478"/>
      <c r="J59" s="478"/>
      <c r="K59" s="575"/>
      <c r="L59" s="570"/>
    </row>
    <row r="60" spans="5:14" ht="18.75" customHeight="1" x14ac:dyDescent="0.2">
      <c r="E60" s="602" t="str">
        <f>E10</f>
        <v>4.1.02</v>
      </c>
      <c r="F60" s="603" t="str">
        <f>F10</f>
        <v>HASIL RETRIBUSI DAERAH</v>
      </c>
      <c r="G60" s="556">
        <f>G61</f>
        <v>538484000</v>
      </c>
      <c r="H60" s="556">
        <f>H61</f>
        <v>5394600</v>
      </c>
      <c r="I60" s="556">
        <f t="shared" ref="I60:J61" si="24">I61</f>
        <v>5394600</v>
      </c>
      <c r="J60" s="556">
        <f t="shared" si="24"/>
        <v>14385600</v>
      </c>
      <c r="K60" s="564">
        <f>J60/G60*100</f>
        <v>2.6714999888576076</v>
      </c>
      <c r="L60" s="565"/>
    </row>
    <row r="61" spans="5:14" s="606" customFormat="1" ht="18.75" customHeight="1" x14ac:dyDescent="0.2">
      <c r="E61" s="572" t="s">
        <v>210</v>
      </c>
      <c r="F61" s="604" t="s">
        <v>93</v>
      </c>
      <c r="G61" s="478">
        <f>G62+G63</f>
        <v>538484000</v>
      </c>
      <c r="H61" s="481">
        <f>H62</f>
        <v>5394600</v>
      </c>
      <c r="I61" s="481">
        <f t="shared" si="24"/>
        <v>5394600</v>
      </c>
      <c r="J61" s="481">
        <f t="shared" si="24"/>
        <v>14385600</v>
      </c>
      <c r="K61" s="578">
        <f>J61/G61*100</f>
        <v>2.6714999888576076</v>
      </c>
      <c r="L61" s="605"/>
    </row>
    <row r="62" spans="5:14" ht="18.75" customHeight="1" x14ac:dyDescent="0.2">
      <c r="E62" s="572" t="s">
        <v>211</v>
      </c>
      <c r="F62" s="580" t="s">
        <v>212</v>
      </c>
      <c r="G62" s="481">
        <v>538484000</v>
      </c>
      <c r="H62" s="478">
        <v>5394600</v>
      </c>
      <c r="I62" s="478">
        <f>H62</f>
        <v>5394600</v>
      </c>
      <c r="J62" s="474">
        <f>H62+'REKON-JUNI'!J62</f>
        <v>14385600</v>
      </c>
      <c r="K62" s="575">
        <f>J62/G62*100</f>
        <v>2.6714999888576076</v>
      </c>
      <c r="L62" s="570"/>
    </row>
    <row r="63" spans="5:14" ht="21" customHeight="1" x14ac:dyDescent="0.2">
      <c r="E63" s="572"/>
      <c r="F63" s="581" t="s">
        <v>213</v>
      </c>
      <c r="G63" s="478"/>
      <c r="H63" s="481">
        <v>5394600</v>
      </c>
      <c r="I63" s="481">
        <f t="shared" ref="I63" si="25">H63</f>
        <v>5394600</v>
      </c>
      <c r="J63" s="474">
        <f>H63+'REKON-JUNI'!J63</f>
        <v>14385600</v>
      </c>
      <c r="K63" s="575"/>
      <c r="L63" s="570"/>
    </row>
    <row r="64" spans="5:14" ht="21" customHeight="1" x14ac:dyDescent="0.2">
      <c r="E64" s="602" t="s">
        <v>214</v>
      </c>
      <c r="F64" s="603" t="str">
        <f>F11</f>
        <v>LAIN-LAIN PAD YANG SAH</v>
      </c>
      <c r="G64" s="556">
        <f>G65</f>
        <v>300000000</v>
      </c>
      <c r="H64" s="556">
        <f>H65</f>
        <v>121874060</v>
      </c>
      <c r="I64" s="556">
        <f t="shared" ref="I64:J64" si="26">I65</f>
        <v>121874060</v>
      </c>
      <c r="J64" s="556">
        <f t="shared" si="26"/>
        <v>348981615</v>
      </c>
      <c r="K64" s="564">
        <f>J64/G64*100</f>
        <v>116.32720500000001</v>
      </c>
      <c r="L64" s="565"/>
    </row>
    <row r="65" spans="5:14" ht="24" customHeight="1" x14ac:dyDescent="0.2">
      <c r="E65" s="572" t="s">
        <v>216</v>
      </c>
      <c r="F65" s="604" t="s">
        <v>217</v>
      </c>
      <c r="G65" s="478">
        <v>300000000</v>
      </c>
      <c r="H65" s="478">
        <f>H66+H67+H68</f>
        <v>121874060</v>
      </c>
      <c r="I65" s="478">
        <f>I66+I67+I68</f>
        <v>121874060</v>
      </c>
      <c r="J65" s="478">
        <f t="shared" ref="J65" si="27">J66+J67+J68</f>
        <v>348981615</v>
      </c>
      <c r="K65" s="575">
        <f>J65/G65*100</f>
        <v>116.32720500000001</v>
      </c>
      <c r="L65" s="570"/>
      <c r="M65" s="589">
        <f>SUM(M66:M67)</f>
        <v>121874060</v>
      </c>
    </row>
    <row r="66" spans="5:14" ht="24" customHeight="1" x14ac:dyDescent="0.25">
      <c r="E66" s="572" t="s">
        <v>215</v>
      </c>
      <c r="F66" s="581" t="s">
        <v>218</v>
      </c>
      <c r="G66" s="478"/>
      <c r="H66" s="478">
        <v>121829017</v>
      </c>
      <c r="I66" s="478">
        <f>H66</f>
        <v>121829017</v>
      </c>
      <c r="J66" s="474">
        <f>H66+'REKON-JUNI'!J66</f>
        <v>347507596</v>
      </c>
      <c r="K66" s="575"/>
      <c r="L66" s="570"/>
      <c r="M66" s="423">
        <v>121829017</v>
      </c>
      <c r="N66" s="424"/>
    </row>
    <row r="67" spans="5:14" ht="24" customHeight="1" x14ac:dyDescent="0.25">
      <c r="E67" s="572"/>
      <c r="F67" s="581" t="s">
        <v>281</v>
      </c>
      <c r="G67" s="478"/>
      <c r="H67" s="478">
        <v>45043</v>
      </c>
      <c r="I67" s="478">
        <f>H67</f>
        <v>45043</v>
      </c>
      <c r="J67" s="474">
        <f>H67+'REKON-JUNI'!J67</f>
        <v>1474019</v>
      </c>
      <c r="K67" s="575"/>
      <c r="L67" s="570"/>
      <c r="M67" s="423">
        <v>45043</v>
      </c>
      <c r="N67" s="424"/>
    </row>
    <row r="68" spans="5:14" ht="24" customHeight="1" x14ac:dyDescent="0.25">
      <c r="E68" s="572"/>
      <c r="F68" s="581" t="s">
        <v>229</v>
      </c>
      <c r="G68" s="478"/>
      <c r="H68" s="478"/>
      <c r="I68" s="478">
        <f>H68</f>
        <v>0</v>
      </c>
      <c r="J68" s="474">
        <f>H68+'REKON-JUNI'!J68</f>
        <v>0</v>
      </c>
      <c r="K68" s="575"/>
      <c r="L68" s="673"/>
      <c r="M68" s="670"/>
      <c r="N68" s="424"/>
    </row>
    <row r="69" spans="5:14" ht="10.5" customHeight="1" thickBot="1" x14ac:dyDescent="0.3">
      <c r="E69" s="607"/>
      <c r="F69" s="573"/>
      <c r="G69" s="608"/>
      <c r="H69" s="608"/>
      <c r="I69" s="608"/>
      <c r="J69" s="608"/>
      <c r="K69" s="575"/>
      <c r="L69" s="675"/>
      <c r="M69" s="424"/>
      <c r="N69" s="424"/>
    </row>
    <row r="70" spans="5:14" ht="10.5" customHeight="1" x14ac:dyDescent="0.25">
      <c r="E70" s="609"/>
      <c r="F70" s="610"/>
      <c r="G70" s="611"/>
      <c r="H70" s="611"/>
      <c r="I70" s="611"/>
      <c r="J70" s="611"/>
      <c r="K70" s="612"/>
      <c r="L70" s="674"/>
      <c r="M70" s="423"/>
      <c r="N70" s="424"/>
    </row>
    <row r="71" spans="5:14" ht="10.5" customHeight="1" x14ac:dyDescent="0.2">
      <c r="E71" s="613"/>
      <c r="F71" s="614"/>
      <c r="G71" s="615"/>
      <c r="H71" s="615"/>
      <c r="I71" s="615"/>
      <c r="J71" s="615"/>
      <c r="K71" s="616"/>
      <c r="L71" s="616"/>
    </row>
    <row r="72" spans="5:14" ht="19.5" customHeight="1" x14ac:dyDescent="0.2">
      <c r="H72" s="571"/>
      <c r="J72" s="854" t="s">
        <v>319</v>
      </c>
      <c r="K72" s="854"/>
      <c r="L72" s="854"/>
    </row>
    <row r="73" spans="5:14" ht="12.75" customHeight="1" x14ac:dyDescent="0.2">
      <c r="E73" s="854" t="s">
        <v>120</v>
      </c>
      <c r="F73" s="854"/>
      <c r="G73" s="854" t="s">
        <v>165</v>
      </c>
      <c r="H73" s="854"/>
      <c r="I73" s="854"/>
      <c r="J73" s="855" t="s">
        <v>119</v>
      </c>
      <c r="K73" s="855"/>
      <c r="L73" s="855"/>
      <c r="M73" s="851"/>
      <c r="N73" s="851"/>
    </row>
    <row r="75" spans="5:14" ht="28.5" customHeight="1" x14ac:dyDescent="0.2"/>
    <row r="76" spans="5:14" x14ac:dyDescent="0.2">
      <c r="E76" s="852" t="str">
        <f>[1]DESEMBER!$E$73:$F$73</f>
        <v>ERNIATI,S.E,M.Si</v>
      </c>
      <c r="F76" s="852"/>
      <c r="G76" s="852" t="s">
        <v>166</v>
      </c>
      <c r="H76" s="852"/>
      <c r="I76" s="852"/>
      <c r="J76" s="852" t="s">
        <v>154</v>
      </c>
      <c r="K76" s="852"/>
      <c r="L76" s="852"/>
      <c r="M76" s="617"/>
      <c r="N76" s="618"/>
    </row>
    <row r="77" spans="5:14" x14ac:dyDescent="0.2">
      <c r="E77" s="846" t="s">
        <v>121</v>
      </c>
      <c r="F77" s="846"/>
      <c r="G77" s="846" t="s">
        <v>167</v>
      </c>
      <c r="H77" s="846"/>
      <c r="I77" s="846"/>
      <c r="J77" s="846" t="s">
        <v>155</v>
      </c>
      <c r="K77" s="846"/>
      <c r="L77" s="846"/>
      <c r="M77" s="847"/>
      <c r="N77" s="847"/>
    </row>
    <row r="78" spans="5:14" x14ac:dyDescent="0.2">
      <c r="F78" s="618"/>
      <c r="J78" s="846"/>
      <c r="K78" s="846"/>
      <c r="L78" s="846"/>
      <c r="M78" s="847"/>
      <c r="N78" s="847"/>
    </row>
    <row r="79" spans="5:14" x14ac:dyDescent="0.2">
      <c r="F79" s="618"/>
      <c r="J79" s="679"/>
      <c r="K79" s="679"/>
      <c r="L79" s="679"/>
      <c r="M79" s="680"/>
      <c r="N79" s="680"/>
    </row>
    <row r="80" spans="5:14" x14ac:dyDescent="0.2">
      <c r="F80" s="679"/>
      <c r="G80" s="846"/>
      <c r="H80" s="846"/>
      <c r="I80" s="846"/>
      <c r="J80" s="846"/>
      <c r="K80" s="846"/>
      <c r="M80" s="846"/>
      <c r="N80" s="846"/>
    </row>
    <row r="81" spans="5:14" x14ac:dyDescent="0.2">
      <c r="F81" s="620" t="s">
        <v>122</v>
      </c>
      <c r="G81" s="621" t="s">
        <v>123</v>
      </c>
      <c r="H81" s="679"/>
      <c r="I81" s="679"/>
      <c r="J81" s="679"/>
      <c r="K81" s="679"/>
      <c r="M81" s="679"/>
      <c r="N81" s="679"/>
    </row>
    <row r="82" spans="5:14" x14ac:dyDescent="0.2">
      <c r="G82" s="679"/>
      <c r="H82" s="679"/>
      <c r="I82" s="679"/>
      <c r="J82" s="679"/>
      <c r="K82" s="679"/>
      <c r="M82" s="679"/>
      <c r="N82" s="679"/>
    </row>
    <row r="83" spans="5:14" x14ac:dyDescent="0.2">
      <c r="F83" s="622" t="s">
        <v>152</v>
      </c>
      <c r="G83" s="680" t="s">
        <v>124</v>
      </c>
      <c r="H83" s="679"/>
      <c r="I83" s="679"/>
      <c r="J83" s="679"/>
      <c r="K83" s="679"/>
      <c r="M83" s="679"/>
      <c r="N83" s="679"/>
    </row>
    <row r="84" spans="5:14" x14ac:dyDescent="0.2">
      <c r="F84" s="622"/>
      <c r="G84" s="618"/>
      <c r="H84" s="679"/>
      <c r="I84" s="679"/>
      <c r="J84" s="679"/>
      <c r="K84" s="679"/>
      <c r="M84" s="679"/>
      <c r="N84" s="679"/>
    </row>
    <row r="85" spans="5:14" x14ac:dyDescent="0.2">
      <c r="F85" s="622" t="s">
        <v>153</v>
      </c>
      <c r="G85" s="680" t="s">
        <v>124</v>
      </c>
      <c r="H85" s="679"/>
      <c r="I85" s="679"/>
      <c r="J85" s="679"/>
      <c r="K85" s="679"/>
      <c r="M85" s="679"/>
      <c r="N85" s="679"/>
    </row>
    <row r="86" spans="5:14" x14ac:dyDescent="0.2">
      <c r="G86" s="680"/>
      <c r="H86" s="679"/>
      <c r="I86" s="679"/>
      <c r="J86" s="679"/>
      <c r="K86" s="679"/>
      <c r="M86" s="679"/>
      <c r="N86" s="679"/>
    </row>
    <row r="87" spans="5:14" x14ac:dyDescent="0.2">
      <c r="H87" s="679"/>
      <c r="I87" s="679"/>
      <c r="J87" s="679"/>
      <c r="K87" s="679"/>
      <c r="M87" s="679"/>
      <c r="N87" s="679"/>
    </row>
    <row r="88" spans="5:14" x14ac:dyDescent="0.2">
      <c r="G88" s="680"/>
    </row>
    <row r="89" spans="5:14" x14ac:dyDescent="0.2">
      <c r="I89" s="535" t="s">
        <v>145</v>
      </c>
    </row>
    <row r="92" spans="5:14" x14ac:dyDescent="0.2">
      <c r="E92" s="848"/>
      <c r="F92" s="848"/>
      <c r="G92" s="848"/>
      <c r="H92" s="848"/>
      <c r="I92" s="848"/>
      <c r="J92" s="848"/>
      <c r="K92" s="848"/>
      <c r="L92" s="848"/>
    </row>
    <row r="93" spans="5:14" x14ac:dyDescent="0.2">
      <c r="E93" s="848"/>
      <c r="F93" s="848"/>
      <c r="G93" s="848"/>
      <c r="H93" s="848"/>
      <c r="I93" s="848"/>
      <c r="J93" s="848"/>
      <c r="K93" s="848"/>
      <c r="L93" s="848"/>
    </row>
    <row r="94" spans="5:14" x14ac:dyDescent="0.2">
      <c r="E94" s="848"/>
      <c r="F94" s="848"/>
      <c r="G94" s="848"/>
      <c r="H94" s="848"/>
      <c r="I94" s="848"/>
      <c r="J94" s="848"/>
      <c r="K94" s="848"/>
      <c r="L94" s="848"/>
    </row>
    <row r="95" spans="5:14" x14ac:dyDescent="0.2">
      <c r="E95" s="623"/>
      <c r="F95" s="623"/>
      <c r="G95" s="623"/>
      <c r="H95" s="623"/>
      <c r="I95" s="623"/>
      <c r="J95" s="623"/>
      <c r="K95" s="623"/>
      <c r="L95" s="623"/>
      <c r="M95" s="623"/>
    </row>
    <row r="96" spans="5:14" x14ac:dyDescent="0.2">
      <c r="E96" s="624"/>
      <c r="F96" s="625"/>
      <c r="G96" s="625"/>
      <c r="H96" s="625"/>
      <c r="I96" s="625"/>
      <c r="J96" s="625"/>
      <c r="K96" s="625"/>
      <c r="L96" s="625"/>
      <c r="M96" s="623"/>
    </row>
    <row r="97" spans="5:13" ht="17.25" customHeight="1" x14ac:dyDescent="0.2">
      <c r="E97" s="626"/>
      <c r="F97" s="627"/>
      <c r="G97" s="628"/>
      <c r="H97" s="628"/>
      <c r="I97" s="628"/>
      <c r="J97" s="628"/>
      <c r="K97" s="629"/>
      <c r="L97" s="629"/>
      <c r="M97" s="623"/>
    </row>
    <row r="98" spans="5:13" ht="17.25" customHeight="1" x14ac:dyDescent="0.2">
      <c r="E98" s="630"/>
      <c r="F98" s="631"/>
      <c r="G98" s="632"/>
      <c r="H98" s="632"/>
      <c r="I98" s="632"/>
      <c r="J98" s="632"/>
      <c r="K98" s="633"/>
      <c r="L98" s="633"/>
      <c r="M98" s="623"/>
    </row>
    <row r="99" spans="5:13" ht="22.5" customHeight="1" x14ac:dyDescent="0.2">
      <c r="E99" s="630"/>
      <c r="F99" s="631"/>
      <c r="G99" s="632"/>
      <c r="H99" s="632"/>
      <c r="I99" s="632"/>
      <c r="J99" s="632"/>
      <c r="K99" s="633"/>
      <c r="L99" s="633"/>
      <c r="M99" s="623"/>
    </row>
    <row r="100" spans="5:13" ht="22.5" customHeight="1" x14ac:dyDescent="0.2">
      <c r="E100" s="630"/>
      <c r="F100" s="631"/>
      <c r="G100" s="632"/>
      <c r="H100" s="632"/>
      <c r="I100" s="632"/>
      <c r="J100" s="632"/>
      <c r="K100" s="633"/>
      <c r="L100" s="633"/>
      <c r="M100" s="623"/>
    </row>
    <row r="101" spans="5:13" ht="14.25" customHeight="1" x14ac:dyDescent="0.2">
      <c r="E101" s="634"/>
      <c r="F101" s="635"/>
      <c r="G101" s="636"/>
      <c r="H101" s="636"/>
      <c r="I101" s="636"/>
      <c r="J101" s="636"/>
      <c r="K101" s="637"/>
      <c r="L101" s="637"/>
      <c r="M101" s="623"/>
    </row>
    <row r="102" spans="5:13" ht="16.5" customHeight="1" x14ac:dyDescent="0.2">
      <c r="E102" s="634"/>
      <c r="F102" s="635"/>
      <c r="G102" s="636"/>
      <c r="H102" s="636"/>
      <c r="I102" s="636"/>
      <c r="J102" s="636"/>
      <c r="K102" s="637"/>
      <c r="L102" s="637"/>
      <c r="M102" s="623"/>
    </row>
    <row r="103" spans="5:13" ht="16.5" customHeight="1" x14ac:dyDescent="0.2">
      <c r="E103" s="634"/>
      <c r="F103" s="638"/>
      <c r="G103" s="639"/>
      <c r="H103" s="639"/>
      <c r="I103" s="639"/>
      <c r="J103" s="639"/>
      <c r="K103" s="640"/>
      <c r="L103" s="640"/>
      <c r="M103" s="623"/>
    </row>
    <row r="104" spans="5:13" ht="23.25" customHeight="1" x14ac:dyDescent="0.2">
      <c r="E104" s="634"/>
      <c r="F104" s="641"/>
      <c r="G104" s="639"/>
      <c r="H104" s="639"/>
      <c r="I104" s="639"/>
      <c r="J104" s="639"/>
      <c r="K104" s="640"/>
      <c r="L104" s="640"/>
      <c r="M104" s="623"/>
    </row>
    <row r="105" spans="5:13" ht="19.5" customHeight="1" x14ac:dyDescent="0.2">
      <c r="E105" s="634"/>
      <c r="F105" s="638"/>
      <c r="G105" s="639"/>
      <c r="H105" s="639"/>
      <c r="I105" s="639"/>
      <c r="J105" s="639"/>
      <c r="K105" s="640"/>
      <c r="L105" s="640"/>
      <c r="M105" s="623"/>
    </row>
    <row r="106" spans="5:13" ht="18.75" customHeight="1" x14ac:dyDescent="0.2">
      <c r="E106" s="634"/>
      <c r="F106" s="638"/>
      <c r="G106" s="639"/>
      <c r="H106" s="639"/>
      <c r="I106" s="639"/>
      <c r="J106" s="639"/>
      <c r="K106" s="640"/>
      <c r="L106" s="640"/>
      <c r="M106" s="623"/>
    </row>
    <row r="107" spans="5:13" ht="19.5" customHeight="1" x14ac:dyDescent="0.2">
      <c r="E107" s="634"/>
      <c r="F107" s="638"/>
      <c r="G107" s="639"/>
      <c r="H107" s="639"/>
      <c r="I107" s="639"/>
      <c r="J107" s="639"/>
      <c r="K107" s="640"/>
      <c r="L107" s="640"/>
      <c r="M107" s="623"/>
    </row>
    <row r="108" spans="5:13" ht="19.5" customHeight="1" x14ac:dyDescent="0.2">
      <c r="E108" s="634"/>
      <c r="F108" s="638"/>
      <c r="G108" s="639"/>
      <c r="H108" s="639"/>
      <c r="I108" s="639"/>
      <c r="J108" s="639"/>
      <c r="K108" s="640"/>
      <c r="L108" s="640"/>
      <c r="M108" s="623"/>
    </row>
    <row r="109" spans="5:13" ht="19.5" customHeight="1" x14ac:dyDescent="0.2">
      <c r="E109" s="634"/>
      <c r="F109" s="638"/>
      <c r="G109" s="639"/>
      <c r="H109" s="639"/>
      <c r="I109" s="639"/>
      <c r="J109" s="639"/>
      <c r="K109" s="640"/>
      <c r="L109" s="640"/>
      <c r="M109" s="623"/>
    </row>
    <row r="110" spans="5:13" ht="19.5" customHeight="1" x14ac:dyDescent="0.2">
      <c r="E110" s="634"/>
      <c r="F110" s="638"/>
      <c r="G110" s="639"/>
      <c r="H110" s="639"/>
      <c r="I110" s="639"/>
      <c r="J110" s="639"/>
      <c r="K110" s="640"/>
      <c r="L110" s="640"/>
      <c r="M110" s="623"/>
    </row>
    <row r="111" spans="5:13" ht="19.5" customHeight="1" x14ac:dyDescent="0.2">
      <c r="E111" s="634"/>
      <c r="F111" s="638"/>
      <c r="G111" s="639"/>
      <c r="H111" s="639"/>
      <c r="I111" s="639"/>
      <c r="J111" s="639"/>
      <c r="K111" s="640"/>
      <c r="L111" s="640"/>
      <c r="M111" s="623"/>
    </row>
    <row r="112" spans="5:13" ht="19.5" customHeight="1" x14ac:dyDescent="0.2">
      <c r="E112" s="634"/>
      <c r="F112" s="638"/>
      <c r="G112" s="639"/>
      <c r="H112" s="639"/>
      <c r="I112" s="639"/>
      <c r="J112" s="639"/>
      <c r="K112" s="640"/>
      <c r="L112" s="640"/>
      <c r="M112" s="623"/>
    </row>
    <row r="113" spans="5:13" ht="19.5" customHeight="1" x14ac:dyDescent="0.2">
      <c r="E113" s="634"/>
      <c r="F113" s="638"/>
      <c r="G113" s="639"/>
      <c r="H113" s="639"/>
      <c r="I113" s="639"/>
      <c r="J113" s="639"/>
      <c r="K113" s="640"/>
      <c r="L113" s="640"/>
      <c r="M113" s="623"/>
    </row>
    <row r="114" spans="5:13" ht="19.5" customHeight="1" x14ac:dyDescent="0.2">
      <c r="E114" s="634"/>
      <c r="F114" s="642"/>
      <c r="G114" s="639"/>
      <c r="H114" s="639"/>
      <c r="I114" s="639"/>
      <c r="J114" s="639"/>
      <c r="K114" s="640"/>
      <c r="L114" s="640"/>
      <c r="M114" s="623"/>
    </row>
    <row r="115" spans="5:13" ht="16.5" customHeight="1" x14ac:dyDescent="0.2">
      <c r="E115" s="634"/>
      <c r="F115" s="642"/>
      <c r="G115" s="639"/>
      <c r="H115" s="639"/>
      <c r="I115" s="639"/>
      <c r="J115" s="639"/>
      <c r="K115" s="640"/>
      <c r="L115" s="640"/>
      <c r="M115" s="623"/>
    </row>
    <row r="116" spans="5:13" ht="15" customHeight="1" x14ac:dyDescent="0.2">
      <c r="E116" s="634"/>
      <c r="F116" s="638"/>
      <c r="G116" s="639"/>
      <c r="H116" s="639"/>
      <c r="I116" s="639"/>
      <c r="J116" s="639"/>
      <c r="K116" s="640"/>
      <c r="L116" s="640"/>
      <c r="M116" s="623"/>
    </row>
    <row r="117" spans="5:13" ht="19.5" customHeight="1" x14ac:dyDescent="0.2">
      <c r="E117" s="634"/>
      <c r="F117" s="638"/>
      <c r="G117" s="639"/>
      <c r="H117" s="639"/>
      <c r="I117" s="639"/>
      <c r="J117" s="639"/>
      <c r="K117" s="640"/>
      <c r="L117" s="640"/>
      <c r="M117" s="623"/>
    </row>
    <row r="118" spans="5:13" ht="19.5" customHeight="1" x14ac:dyDescent="0.2">
      <c r="E118" s="634"/>
      <c r="F118" s="638"/>
      <c r="G118" s="639"/>
      <c r="H118" s="639"/>
      <c r="I118" s="639"/>
      <c r="J118" s="639"/>
      <c r="K118" s="640"/>
      <c r="L118" s="640"/>
      <c r="M118" s="623"/>
    </row>
    <row r="119" spans="5:13" ht="19.5" customHeight="1" x14ac:dyDescent="0.2">
      <c r="E119" s="634"/>
      <c r="F119" s="638"/>
      <c r="G119" s="639"/>
      <c r="H119" s="639"/>
      <c r="I119" s="639"/>
      <c r="J119" s="639"/>
      <c r="K119" s="640"/>
      <c r="L119" s="640"/>
      <c r="M119" s="623"/>
    </row>
    <row r="120" spans="5:13" ht="19.5" customHeight="1" x14ac:dyDescent="0.2">
      <c r="E120" s="634"/>
      <c r="F120" s="638"/>
      <c r="G120" s="639"/>
      <c r="H120" s="639"/>
      <c r="I120" s="639"/>
      <c r="J120" s="639"/>
      <c r="K120" s="640"/>
      <c r="L120" s="640"/>
      <c r="M120" s="623"/>
    </row>
    <row r="121" spans="5:13" ht="26.25" customHeight="1" x14ac:dyDescent="0.2">
      <c r="E121" s="634"/>
      <c r="F121" s="641"/>
      <c r="G121" s="639"/>
      <c r="H121" s="639"/>
      <c r="I121" s="639"/>
      <c r="J121" s="639"/>
      <c r="K121" s="640"/>
      <c r="L121" s="640"/>
      <c r="M121" s="623"/>
    </row>
    <row r="122" spans="5:13" ht="26.25" customHeight="1" x14ac:dyDescent="0.2">
      <c r="E122" s="634"/>
      <c r="F122" s="641"/>
      <c r="G122" s="639"/>
      <c r="H122" s="639"/>
      <c r="I122" s="639"/>
      <c r="J122" s="639"/>
      <c r="K122" s="640"/>
      <c r="L122" s="640"/>
      <c r="M122" s="623"/>
    </row>
    <row r="123" spans="5:13" ht="27" customHeight="1" x14ac:dyDescent="0.2">
      <c r="E123" s="634"/>
      <c r="F123" s="635"/>
      <c r="G123" s="636"/>
      <c r="H123" s="636"/>
      <c r="I123" s="636"/>
      <c r="J123" s="636"/>
      <c r="K123" s="637"/>
      <c r="L123" s="637"/>
      <c r="M123" s="623"/>
    </row>
    <row r="124" spans="5:13" ht="19.5" customHeight="1" x14ac:dyDescent="0.2">
      <c r="E124" s="643"/>
      <c r="F124" s="644"/>
      <c r="G124" s="645"/>
      <c r="H124" s="645"/>
      <c r="I124" s="645"/>
      <c r="J124" s="645"/>
      <c r="K124" s="646"/>
      <c r="L124" s="646"/>
      <c r="M124" s="623"/>
    </row>
    <row r="125" spans="5:13" ht="19.5" customHeight="1" x14ac:dyDescent="0.2">
      <c r="E125" s="634"/>
      <c r="F125" s="642"/>
      <c r="G125" s="639"/>
      <c r="H125" s="639"/>
      <c r="I125" s="639"/>
      <c r="J125" s="639"/>
      <c r="K125" s="640"/>
      <c r="L125" s="640"/>
      <c r="M125" s="623"/>
    </row>
    <row r="126" spans="5:13" ht="19.5" customHeight="1" x14ac:dyDescent="0.2">
      <c r="E126" s="634"/>
      <c r="F126" s="642"/>
      <c r="G126" s="639"/>
      <c r="H126" s="639"/>
      <c r="I126" s="639"/>
      <c r="J126" s="639"/>
      <c r="K126" s="640"/>
      <c r="L126" s="640"/>
      <c r="M126" s="623"/>
    </row>
    <row r="127" spans="5:13" ht="19.5" customHeight="1" x14ac:dyDescent="0.2">
      <c r="E127" s="634"/>
      <c r="F127" s="642"/>
      <c r="G127" s="639"/>
      <c r="H127" s="639"/>
      <c r="I127" s="639"/>
      <c r="J127" s="639"/>
      <c r="K127" s="640"/>
      <c r="L127" s="640"/>
      <c r="M127" s="623"/>
    </row>
    <row r="128" spans="5:13" ht="19.5" customHeight="1" x14ac:dyDescent="0.2">
      <c r="E128" s="634"/>
      <c r="F128" s="642"/>
      <c r="G128" s="639"/>
      <c r="H128" s="639"/>
      <c r="I128" s="639"/>
      <c r="J128" s="639"/>
      <c r="K128" s="640"/>
      <c r="L128" s="640"/>
      <c r="M128" s="623"/>
    </row>
    <row r="129" spans="5:13" ht="19.5" customHeight="1" x14ac:dyDescent="0.2">
      <c r="E129" s="634"/>
      <c r="F129" s="642"/>
      <c r="G129" s="639"/>
      <c r="H129" s="639"/>
      <c r="I129" s="639"/>
      <c r="J129" s="639"/>
      <c r="K129" s="640"/>
      <c r="L129" s="640"/>
      <c r="M129" s="623"/>
    </row>
    <row r="130" spans="5:13" ht="19.5" customHeight="1" x14ac:dyDescent="0.2">
      <c r="E130" s="634"/>
      <c r="F130" s="642"/>
      <c r="G130" s="639"/>
      <c r="H130" s="639"/>
      <c r="I130" s="639"/>
      <c r="J130" s="639"/>
      <c r="K130" s="640"/>
      <c r="L130" s="640"/>
      <c r="M130" s="623"/>
    </row>
    <row r="131" spans="5:13" ht="19.5" customHeight="1" x14ac:dyDescent="0.2">
      <c r="E131" s="643"/>
      <c r="F131" s="644"/>
      <c r="G131" s="645"/>
      <c r="H131" s="645"/>
      <c r="I131" s="645"/>
      <c r="J131" s="645"/>
      <c r="K131" s="646"/>
      <c r="L131" s="646"/>
      <c r="M131" s="623"/>
    </row>
    <row r="132" spans="5:13" ht="19.5" customHeight="1" x14ac:dyDescent="0.2">
      <c r="E132" s="634"/>
      <c r="F132" s="642"/>
      <c r="G132" s="639"/>
      <c r="H132" s="639"/>
      <c r="I132" s="639"/>
      <c r="J132" s="639"/>
      <c r="K132" s="640"/>
      <c r="L132" s="640"/>
      <c r="M132" s="623"/>
    </row>
    <row r="133" spans="5:13" ht="19.5" customHeight="1" x14ac:dyDescent="0.2">
      <c r="E133" s="634"/>
      <c r="F133" s="635"/>
      <c r="G133" s="636"/>
      <c r="H133" s="636"/>
      <c r="I133" s="636"/>
      <c r="J133" s="636"/>
      <c r="K133" s="637"/>
      <c r="L133" s="637"/>
      <c r="M133" s="623"/>
    </row>
    <row r="134" spans="5:13" ht="19.5" customHeight="1" x14ac:dyDescent="0.2">
      <c r="E134" s="634"/>
      <c r="F134" s="638"/>
      <c r="G134" s="639"/>
      <c r="H134" s="647"/>
      <c r="I134" s="647"/>
      <c r="J134" s="647"/>
      <c r="K134" s="640"/>
      <c r="L134" s="640"/>
      <c r="M134" s="623"/>
    </row>
    <row r="135" spans="5:13" ht="19.5" customHeight="1" x14ac:dyDescent="0.2">
      <c r="E135" s="634"/>
      <c r="F135" s="638"/>
      <c r="G135" s="639"/>
      <c r="H135" s="648"/>
      <c r="I135" s="648"/>
      <c r="J135" s="648"/>
      <c r="K135" s="640"/>
      <c r="L135" s="640"/>
      <c r="M135" s="623"/>
    </row>
    <row r="136" spans="5:13" ht="18.75" customHeight="1" x14ac:dyDescent="0.2">
      <c r="E136" s="634"/>
      <c r="F136" s="638"/>
      <c r="G136" s="639"/>
      <c r="H136" s="639"/>
      <c r="I136" s="639"/>
      <c r="J136" s="639"/>
      <c r="K136" s="640"/>
      <c r="L136" s="640"/>
      <c r="M136" s="623"/>
    </row>
    <row r="137" spans="5:13" x14ac:dyDescent="0.2">
      <c r="E137" s="623"/>
      <c r="F137" s="623"/>
      <c r="G137" s="623"/>
      <c r="H137" s="623"/>
      <c r="I137" s="623"/>
      <c r="J137" s="623"/>
      <c r="K137" s="623"/>
      <c r="L137" s="623"/>
      <c r="M137" s="623"/>
    </row>
    <row r="138" spans="5:13" ht="12.75" customHeight="1" x14ac:dyDescent="0.2">
      <c r="E138" s="623"/>
      <c r="F138" s="623"/>
      <c r="G138" s="623"/>
      <c r="H138" s="623"/>
      <c r="I138" s="623"/>
      <c r="J138" s="849"/>
      <c r="K138" s="849"/>
      <c r="L138" s="849"/>
      <c r="M138" s="623"/>
    </row>
    <row r="139" spans="5:13" ht="12.75" customHeight="1" x14ac:dyDescent="0.2">
      <c r="E139" s="623"/>
      <c r="F139" s="682"/>
      <c r="G139" s="849"/>
      <c r="H139" s="849"/>
      <c r="I139" s="849"/>
      <c r="J139" s="850"/>
      <c r="K139" s="850"/>
      <c r="L139" s="850"/>
      <c r="M139" s="623"/>
    </row>
    <row r="140" spans="5:13" x14ac:dyDescent="0.2">
      <c r="E140" s="623"/>
      <c r="F140" s="623"/>
      <c r="G140" s="623"/>
      <c r="H140" s="623"/>
      <c r="I140" s="623"/>
      <c r="J140" s="623"/>
      <c r="K140" s="623"/>
      <c r="L140" s="623"/>
      <c r="M140" s="623"/>
    </row>
    <row r="141" spans="5:13" x14ac:dyDescent="0.2">
      <c r="E141" s="623"/>
      <c r="F141" s="623"/>
      <c r="G141" s="623"/>
      <c r="H141" s="623"/>
      <c r="I141" s="623"/>
      <c r="J141" s="623"/>
      <c r="K141" s="623"/>
      <c r="L141" s="623"/>
      <c r="M141" s="623"/>
    </row>
    <row r="142" spans="5:13" x14ac:dyDescent="0.2">
      <c r="E142" s="623"/>
      <c r="F142" s="623"/>
      <c r="G142" s="623"/>
      <c r="H142" s="623"/>
      <c r="I142" s="623"/>
      <c r="J142" s="623"/>
      <c r="K142" s="623"/>
      <c r="L142" s="623"/>
      <c r="M142" s="623"/>
    </row>
    <row r="143" spans="5:13" x14ac:dyDescent="0.2">
      <c r="E143" s="623"/>
      <c r="F143" s="681"/>
      <c r="G143" s="651"/>
      <c r="H143" s="651"/>
      <c r="I143" s="681"/>
      <c r="J143" s="845"/>
      <c r="K143" s="845"/>
      <c r="L143" s="845"/>
      <c r="M143" s="623"/>
    </row>
    <row r="144" spans="5:13" x14ac:dyDescent="0.2">
      <c r="E144" s="623"/>
      <c r="F144" s="683"/>
      <c r="G144" s="623"/>
      <c r="H144" s="623"/>
      <c r="I144" s="623"/>
      <c r="J144" s="844"/>
      <c r="K144" s="844"/>
      <c r="L144" s="844"/>
      <c r="M144" s="623"/>
    </row>
    <row r="145" spans="5:13" x14ac:dyDescent="0.2">
      <c r="E145" s="623"/>
      <c r="F145" s="681"/>
      <c r="G145" s="623"/>
      <c r="H145" s="623"/>
      <c r="I145" s="623"/>
      <c r="J145" s="844"/>
      <c r="K145" s="844"/>
      <c r="L145" s="844"/>
      <c r="M145" s="623"/>
    </row>
    <row r="146" spans="5:13" x14ac:dyDescent="0.2">
      <c r="E146" s="623"/>
      <c r="F146" s="683"/>
      <c r="G146" s="844"/>
      <c r="H146" s="844"/>
      <c r="I146" s="844"/>
      <c r="J146" s="844"/>
      <c r="K146" s="844"/>
      <c r="L146" s="623"/>
      <c r="M146" s="623"/>
    </row>
    <row r="147" spans="5:13" x14ac:dyDescent="0.2">
      <c r="E147" s="623"/>
      <c r="F147" s="623"/>
      <c r="G147" s="844"/>
      <c r="H147" s="844"/>
      <c r="I147" s="844"/>
      <c r="J147" s="844"/>
      <c r="K147" s="844"/>
      <c r="L147" s="623"/>
      <c r="M147" s="623"/>
    </row>
    <row r="148" spans="5:13" x14ac:dyDescent="0.2">
      <c r="E148" s="623"/>
      <c r="F148" s="653"/>
      <c r="G148" s="681"/>
      <c r="H148" s="683"/>
      <c r="I148" s="683"/>
      <c r="J148" s="683"/>
      <c r="K148" s="683"/>
      <c r="L148" s="623"/>
      <c r="M148" s="623"/>
    </row>
    <row r="149" spans="5:13" x14ac:dyDescent="0.2">
      <c r="E149" s="623"/>
      <c r="F149" s="623"/>
      <c r="G149" s="683"/>
      <c r="H149" s="683"/>
      <c r="I149" s="683"/>
      <c r="J149" s="683"/>
      <c r="K149" s="683"/>
      <c r="L149" s="623"/>
      <c r="M149" s="623"/>
    </row>
    <row r="150" spans="5:13" x14ac:dyDescent="0.2">
      <c r="E150" s="623"/>
      <c r="F150" s="623"/>
      <c r="G150" s="654"/>
      <c r="H150" s="683"/>
      <c r="I150" s="683"/>
      <c r="J150" s="683"/>
      <c r="K150" s="683"/>
      <c r="L150" s="623"/>
      <c r="M150" s="623"/>
    </row>
    <row r="151" spans="5:13" x14ac:dyDescent="0.2">
      <c r="E151" s="623"/>
      <c r="F151" s="623"/>
      <c r="G151" s="681"/>
      <c r="H151" s="683"/>
      <c r="I151" s="683"/>
      <c r="J151" s="683"/>
      <c r="K151" s="683"/>
      <c r="L151" s="623"/>
      <c r="M151" s="623"/>
    </row>
    <row r="152" spans="5:13" x14ac:dyDescent="0.2">
      <c r="E152" s="623"/>
      <c r="F152" s="623"/>
      <c r="G152" s="654"/>
      <c r="H152" s="683"/>
      <c r="I152" s="683"/>
      <c r="J152" s="683"/>
      <c r="K152" s="683"/>
      <c r="L152" s="623"/>
      <c r="M152" s="623"/>
    </row>
    <row r="153" spans="5:13" x14ac:dyDescent="0.2">
      <c r="E153" s="623"/>
      <c r="F153" s="623"/>
      <c r="G153" s="654"/>
      <c r="H153" s="683"/>
      <c r="I153" s="683"/>
      <c r="J153" s="683"/>
      <c r="K153" s="683"/>
      <c r="L153" s="623"/>
      <c r="M153" s="623"/>
    </row>
    <row r="154" spans="5:13" x14ac:dyDescent="0.2">
      <c r="E154" s="623"/>
      <c r="F154" s="623"/>
      <c r="G154" s="623"/>
      <c r="H154" s="683"/>
      <c r="I154" s="683"/>
      <c r="J154" s="683"/>
      <c r="K154" s="683"/>
      <c r="L154" s="623"/>
      <c r="M154" s="623"/>
    </row>
    <row r="155" spans="5:13" x14ac:dyDescent="0.2">
      <c r="E155" s="623"/>
      <c r="F155" s="623"/>
      <c r="G155" s="654"/>
      <c r="H155" s="623"/>
      <c r="I155" s="623"/>
      <c r="J155" s="623"/>
      <c r="K155" s="623"/>
      <c r="L155" s="623"/>
      <c r="M155" s="623"/>
    </row>
    <row r="156" spans="5:13" x14ac:dyDescent="0.2">
      <c r="E156" s="623"/>
      <c r="F156" s="623"/>
      <c r="G156" s="623"/>
      <c r="H156" s="623"/>
      <c r="I156" s="623"/>
      <c r="J156" s="623"/>
      <c r="K156" s="623"/>
      <c r="L156" s="623"/>
      <c r="M156" s="623"/>
    </row>
    <row r="157" spans="5:13" x14ac:dyDescent="0.2">
      <c r="E157" s="623"/>
      <c r="F157" s="623"/>
      <c r="G157" s="623"/>
      <c r="H157" s="623"/>
      <c r="I157" s="623"/>
      <c r="J157" s="623"/>
      <c r="K157" s="623"/>
      <c r="L157" s="623"/>
      <c r="M157" s="623"/>
    </row>
    <row r="158" spans="5:13" x14ac:dyDescent="0.2">
      <c r="E158" s="623"/>
      <c r="F158" s="623"/>
      <c r="G158" s="623"/>
      <c r="H158" s="623"/>
      <c r="I158" s="623"/>
      <c r="J158" s="623"/>
      <c r="K158" s="623"/>
      <c r="L158" s="623"/>
      <c r="M158" s="623"/>
    </row>
    <row r="159" spans="5:13" x14ac:dyDescent="0.2">
      <c r="E159" s="623"/>
      <c r="F159" s="623"/>
      <c r="G159" s="623"/>
      <c r="H159" s="623"/>
      <c r="I159" s="623"/>
      <c r="J159" s="623"/>
      <c r="K159" s="623"/>
      <c r="L159" s="623"/>
      <c r="M159" s="623"/>
    </row>
    <row r="160" spans="5:13" x14ac:dyDescent="0.2">
      <c r="E160" s="623"/>
      <c r="F160" s="623"/>
      <c r="G160" s="623"/>
      <c r="H160" s="623"/>
      <c r="I160" s="623"/>
      <c r="J160" s="623"/>
      <c r="K160" s="623"/>
      <c r="L160" s="623"/>
      <c r="M160" s="623"/>
    </row>
    <row r="161" spans="5:13" x14ac:dyDescent="0.2">
      <c r="E161" s="623"/>
      <c r="F161" s="623"/>
      <c r="G161" s="623"/>
      <c r="H161" s="623"/>
      <c r="I161" s="623"/>
      <c r="J161" s="623"/>
      <c r="K161" s="623"/>
      <c r="L161" s="623"/>
      <c r="M161" s="623"/>
    </row>
    <row r="162" spans="5:13" x14ac:dyDescent="0.2">
      <c r="E162" s="623"/>
      <c r="F162" s="623"/>
      <c r="G162" s="623"/>
      <c r="H162" s="623"/>
      <c r="I162" s="623"/>
      <c r="J162" s="623"/>
      <c r="K162" s="623"/>
      <c r="L162" s="623"/>
      <c r="M162" s="623"/>
    </row>
    <row r="163" spans="5:13" x14ac:dyDescent="0.2">
      <c r="E163" s="623"/>
      <c r="F163" s="623"/>
      <c r="G163" s="623"/>
      <c r="H163" s="623"/>
      <c r="I163" s="623"/>
      <c r="J163" s="623"/>
      <c r="K163" s="623"/>
      <c r="L163" s="623"/>
      <c r="M163" s="623"/>
    </row>
    <row r="164" spans="5:13" ht="21" customHeight="1" x14ac:dyDescent="0.2">
      <c r="E164" s="623"/>
      <c r="F164" s="623"/>
      <c r="G164" s="623"/>
      <c r="H164" s="623"/>
      <c r="I164" s="623"/>
      <c r="J164" s="623"/>
      <c r="K164" s="623"/>
      <c r="L164" s="623"/>
      <c r="M164" s="623"/>
    </row>
    <row r="165" spans="5:13" ht="21" customHeight="1" x14ac:dyDescent="0.2">
      <c r="E165" s="623"/>
      <c r="F165" s="623"/>
      <c r="G165" s="623"/>
      <c r="H165" s="623"/>
      <c r="I165" s="623"/>
      <c r="J165" s="623"/>
      <c r="K165" s="623"/>
      <c r="L165" s="623"/>
      <c r="M165" s="623"/>
    </row>
    <row r="166" spans="5:13" ht="21" customHeight="1" x14ac:dyDescent="0.2">
      <c r="E166" s="623"/>
      <c r="F166" s="623"/>
      <c r="G166" s="623"/>
      <c r="H166" s="623"/>
      <c r="I166" s="623"/>
      <c r="J166" s="623"/>
      <c r="K166" s="623"/>
      <c r="L166" s="623"/>
      <c r="M166" s="623"/>
    </row>
    <row r="167" spans="5:13" ht="21" customHeight="1" x14ac:dyDescent="0.2">
      <c r="E167" s="623"/>
      <c r="F167" s="623"/>
      <c r="G167" s="623"/>
      <c r="H167" s="623"/>
      <c r="I167" s="623"/>
      <c r="J167" s="623"/>
      <c r="K167" s="623"/>
      <c r="L167" s="623"/>
      <c r="M167" s="623"/>
    </row>
    <row r="168" spans="5:13" x14ac:dyDescent="0.2">
      <c r="E168" s="623"/>
      <c r="F168" s="623"/>
      <c r="G168" s="623"/>
      <c r="H168" s="623"/>
      <c r="I168" s="623"/>
      <c r="J168" s="623"/>
      <c r="K168" s="623"/>
      <c r="L168" s="623"/>
      <c r="M168" s="623"/>
    </row>
    <row r="169" spans="5:13" ht="20.25" customHeight="1" x14ac:dyDescent="0.2">
      <c r="E169" s="623"/>
      <c r="F169" s="623"/>
      <c r="G169" s="623"/>
      <c r="H169" s="623"/>
      <c r="I169" s="623"/>
      <c r="J169" s="623"/>
      <c r="K169" s="623"/>
      <c r="L169" s="623"/>
      <c r="M169" s="623"/>
    </row>
    <row r="170" spans="5:13" ht="20.25" customHeight="1" x14ac:dyDescent="0.2">
      <c r="E170" s="623"/>
      <c r="F170" s="623"/>
      <c r="G170" s="623"/>
      <c r="H170" s="623"/>
      <c r="I170" s="623"/>
      <c r="J170" s="623"/>
      <c r="K170" s="623"/>
      <c r="L170" s="623"/>
      <c r="M170" s="623"/>
    </row>
    <row r="171" spans="5:13" ht="24" customHeight="1" x14ac:dyDescent="0.2">
      <c r="E171" s="623"/>
      <c r="F171" s="623"/>
      <c r="G171" s="623"/>
      <c r="H171" s="623"/>
      <c r="I171" s="623"/>
      <c r="J171" s="623"/>
      <c r="K171" s="623"/>
      <c r="L171" s="623"/>
      <c r="M171" s="623"/>
    </row>
    <row r="172" spans="5:13" ht="20.25" customHeight="1" x14ac:dyDescent="0.2">
      <c r="E172" s="623"/>
      <c r="F172" s="623"/>
      <c r="G172" s="623"/>
      <c r="H172" s="623"/>
      <c r="I172" s="623"/>
      <c r="J172" s="623"/>
      <c r="K172" s="623"/>
      <c r="L172" s="623"/>
      <c r="M172" s="623"/>
    </row>
    <row r="173" spans="5:13" ht="20.25" customHeight="1" x14ac:dyDescent="0.2">
      <c r="E173" s="623"/>
      <c r="F173" s="623"/>
      <c r="G173" s="623"/>
      <c r="H173" s="623"/>
      <c r="I173" s="623"/>
      <c r="J173" s="623"/>
      <c r="K173" s="623"/>
      <c r="L173" s="623"/>
      <c r="M173" s="623"/>
    </row>
    <row r="174" spans="5:13" ht="20.25" customHeight="1" x14ac:dyDescent="0.2">
      <c r="E174" s="623"/>
      <c r="F174" s="623"/>
      <c r="G174" s="623"/>
      <c r="H174" s="623"/>
      <c r="I174" s="623"/>
      <c r="J174" s="623"/>
      <c r="K174" s="623"/>
      <c r="L174" s="623"/>
      <c r="M174" s="623"/>
    </row>
    <row r="175" spans="5:13" ht="20.25" customHeight="1" x14ac:dyDescent="0.2">
      <c r="E175" s="623"/>
      <c r="F175" s="623"/>
      <c r="G175" s="623"/>
      <c r="H175" s="623"/>
      <c r="I175" s="623"/>
      <c r="J175" s="623"/>
      <c r="K175" s="623"/>
      <c r="L175" s="623"/>
      <c r="M175" s="623"/>
    </row>
    <row r="176" spans="5:13" ht="20.25" customHeight="1" x14ac:dyDescent="0.2">
      <c r="E176" s="623"/>
      <c r="F176" s="623"/>
      <c r="G176" s="623"/>
      <c r="H176" s="623"/>
      <c r="I176" s="623"/>
      <c r="J176" s="623"/>
      <c r="K176" s="623"/>
      <c r="L176" s="623"/>
      <c r="M176" s="623"/>
    </row>
    <row r="177" spans="5:13" ht="20.25" customHeight="1" x14ac:dyDescent="0.2">
      <c r="E177" s="623"/>
      <c r="F177" s="623"/>
      <c r="G177" s="623"/>
      <c r="H177" s="623"/>
      <c r="I177" s="623"/>
      <c r="J177" s="623"/>
      <c r="K177" s="623"/>
      <c r="L177" s="623"/>
      <c r="M177" s="623"/>
    </row>
    <row r="178" spans="5:13" ht="20.25" customHeight="1" x14ac:dyDescent="0.2">
      <c r="E178" s="623"/>
      <c r="F178" s="623"/>
      <c r="G178" s="623"/>
      <c r="H178" s="623"/>
      <c r="I178" s="623"/>
      <c r="J178" s="623"/>
      <c r="K178" s="623"/>
      <c r="L178" s="623"/>
      <c r="M178" s="623"/>
    </row>
    <row r="179" spans="5:13" ht="20.25" customHeight="1" x14ac:dyDescent="0.2">
      <c r="E179" s="623"/>
      <c r="F179" s="623"/>
      <c r="G179" s="623"/>
      <c r="H179" s="623"/>
      <c r="I179" s="623"/>
      <c r="J179" s="623"/>
      <c r="K179" s="623"/>
      <c r="L179" s="623"/>
      <c r="M179" s="623"/>
    </row>
    <row r="180" spans="5:13" ht="20.25" customHeight="1" x14ac:dyDescent="0.2">
      <c r="E180" s="623"/>
      <c r="F180" s="623"/>
      <c r="G180" s="623"/>
      <c r="H180" s="623"/>
      <c r="I180" s="623"/>
      <c r="J180" s="623"/>
      <c r="K180" s="623"/>
      <c r="L180" s="623"/>
      <c r="M180" s="623"/>
    </row>
    <row r="181" spans="5:13" ht="20.25" customHeight="1" x14ac:dyDescent="0.2">
      <c r="E181" s="623"/>
      <c r="F181" s="623"/>
      <c r="G181" s="623"/>
      <c r="H181" s="623"/>
      <c r="I181" s="623"/>
      <c r="J181" s="623"/>
      <c r="K181" s="623"/>
      <c r="L181" s="623"/>
      <c r="M181" s="623"/>
    </row>
    <row r="182" spans="5:13" ht="20.25" customHeight="1" x14ac:dyDescent="0.2">
      <c r="E182" s="623"/>
      <c r="F182" s="623"/>
      <c r="G182" s="623"/>
      <c r="H182" s="623"/>
      <c r="I182" s="623"/>
      <c r="J182" s="623"/>
      <c r="K182" s="623"/>
      <c r="L182" s="623"/>
      <c r="M182" s="623"/>
    </row>
    <row r="183" spans="5:13" ht="20.25" customHeight="1" x14ac:dyDescent="0.2">
      <c r="E183" s="623"/>
      <c r="F183" s="623"/>
      <c r="G183" s="623"/>
      <c r="H183" s="623"/>
      <c r="I183" s="623"/>
      <c r="J183" s="623"/>
      <c r="K183" s="623"/>
      <c r="L183" s="623"/>
      <c r="M183" s="623"/>
    </row>
    <row r="184" spans="5:13" ht="20.25" customHeight="1" x14ac:dyDescent="0.2">
      <c r="E184" s="623"/>
      <c r="F184" s="623"/>
      <c r="G184" s="623"/>
      <c r="H184" s="623"/>
      <c r="I184" s="623"/>
      <c r="J184" s="623"/>
      <c r="K184" s="623"/>
      <c r="L184" s="623"/>
      <c r="M184" s="623"/>
    </row>
    <row r="185" spans="5:13" ht="20.25" customHeight="1" x14ac:dyDescent="0.2">
      <c r="E185" s="623"/>
      <c r="F185" s="623"/>
      <c r="G185" s="623"/>
      <c r="H185" s="623"/>
      <c r="I185" s="623"/>
      <c r="J185" s="623"/>
      <c r="K185" s="623"/>
      <c r="L185" s="623"/>
      <c r="M185" s="623"/>
    </row>
    <row r="186" spans="5:13" ht="20.25" customHeight="1" x14ac:dyDescent="0.2">
      <c r="E186" s="623"/>
      <c r="F186" s="623"/>
      <c r="G186" s="623"/>
      <c r="H186" s="623"/>
      <c r="I186" s="623"/>
      <c r="J186" s="623"/>
      <c r="K186" s="623"/>
      <c r="L186" s="623"/>
      <c r="M186" s="623"/>
    </row>
    <row r="187" spans="5:13" ht="32.25" customHeight="1" x14ac:dyDescent="0.2">
      <c r="E187" s="623"/>
      <c r="F187" s="623"/>
      <c r="G187" s="623"/>
      <c r="H187" s="623"/>
      <c r="I187" s="623"/>
      <c r="J187" s="623"/>
      <c r="K187" s="623"/>
      <c r="L187" s="623"/>
      <c r="M187" s="623"/>
    </row>
    <row r="188" spans="5:13" ht="28.5" customHeight="1" x14ac:dyDescent="0.2">
      <c r="E188" s="623"/>
      <c r="F188" s="623"/>
      <c r="G188" s="623"/>
      <c r="H188" s="623"/>
      <c r="I188" s="623"/>
      <c r="J188" s="623"/>
      <c r="K188" s="623"/>
      <c r="L188" s="623"/>
      <c r="M188" s="623"/>
    </row>
    <row r="189" spans="5:13" ht="20.25" customHeight="1" x14ac:dyDescent="0.2">
      <c r="E189" s="623"/>
      <c r="F189" s="623"/>
      <c r="G189" s="623"/>
      <c r="H189" s="623"/>
      <c r="I189" s="623"/>
      <c r="J189" s="623"/>
      <c r="K189" s="623"/>
      <c r="L189" s="623"/>
      <c r="M189" s="623"/>
    </row>
    <row r="190" spans="5:13" ht="20.25" customHeight="1" x14ac:dyDescent="0.2">
      <c r="E190" s="623"/>
      <c r="F190" s="623"/>
      <c r="G190" s="623"/>
      <c r="H190" s="623"/>
      <c r="I190" s="623"/>
      <c r="J190" s="623"/>
      <c r="K190" s="623"/>
      <c r="L190" s="623"/>
      <c r="M190" s="623"/>
    </row>
    <row r="191" spans="5:13" ht="20.25" customHeight="1" x14ac:dyDescent="0.2">
      <c r="E191" s="623"/>
      <c r="F191" s="623"/>
      <c r="G191" s="623"/>
      <c r="H191" s="623"/>
      <c r="I191" s="623"/>
      <c r="J191" s="623"/>
      <c r="K191" s="623"/>
      <c r="L191" s="623"/>
      <c r="M191" s="623"/>
    </row>
    <row r="192" spans="5:13" ht="20.25" customHeight="1" x14ac:dyDescent="0.2">
      <c r="E192" s="623"/>
      <c r="F192" s="623"/>
      <c r="G192" s="623"/>
      <c r="H192" s="623"/>
      <c r="I192" s="623"/>
      <c r="J192" s="623"/>
      <c r="K192" s="623"/>
      <c r="L192" s="623"/>
      <c r="M192" s="623"/>
    </row>
    <row r="193" spans="5:13" ht="20.25" customHeight="1" x14ac:dyDescent="0.2">
      <c r="E193" s="623"/>
      <c r="F193" s="623"/>
      <c r="G193" s="623"/>
      <c r="H193" s="623"/>
      <c r="I193" s="623"/>
      <c r="J193" s="623"/>
      <c r="K193" s="623"/>
      <c r="L193" s="623"/>
      <c r="M193" s="623"/>
    </row>
    <row r="194" spans="5:13" ht="20.25" customHeight="1" x14ac:dyDescent="0.2">
      <c r="E194" s="623"/>
      <c r="F194" s="623"/>
      <c r="G194" s="623"/>
      <c r="H194" s="623"/>
      <c r="I194" s="623"/>
      <c r="J194" s="623"/>
      <c r="K194" s="623"/>
      <c r="L194" s="623"/>
      <c r="M194" s="623"/>
    </row>
    <row r="195" spans="5:13" ht="20.25" customHeight="1" x14ac:dyDescent="0.2">
      <c r="E195" s="623"/>
      <c r="F195" s="623"/>
      <c r="G195" s="623"/>
      <c r="H195" s="623"/>
      <c r="I195" s="623"/>
      <c r="J195" s="623"/>
      <c r="K195" s="623"/>
      <c r="L195" s="623"/>
      <c r="M195" s="623"/>
    </row>
    <row r="196" spans="5:13" ht="20.25" customHeight="1" x14ac:dyDescent="0.2">
      <c r="E196" s="623"/>
      <c r="F196" s="623"/>
      <c r="G196" s="623"/>
      <c r="H196" s="623"/>
      <c r="I196" s="623"/>
      <c r="J196" s="623"/>
      <c r="K196" s="623"/>
      <c r="L196" s="623"/>
      <c r="M196" s="623"/>
    </row>
    <row r="197" spans="5:13" ht="20.25" customHeight="1" x14ac:dyDescent="0.2">
      <c r="E197" s="623"/>
      <c r="F197" s="623"/>
      <c r="G197" s="623"/>
      <c r="H197" s="623"/>
      <c r="I197" s="623"/>
      <c r="J197" s="623"/>
      <c r="K197" s="623"/>
      <c r="L197" s="623"/>
      <c r="M197" s="623"/>
    </row>
    <row r="198" spans="5:13" ht="20.25" customHeight="1" x14ac:dyDescent="0.2">
      <c r="E198" s="623"/>
      <c r="F198" s="623"/>
      <c r="G198" s="623"/>
      <c r="H198" s="623"/>
      <c r="I198" s="623"/>
      <c r="J198" s="623"/>
      <c r="K198" s="623"/>
      <c r="L198" s="623"/>
      <c r="M198" s="623"/>
    </row>
    <row r="199" spans="5:13" ht="20.25" customHeight="1" x14ac:dyDescent="0.2">
      <c r="E199" s="623"/>
      <c r="F199" s="623"/>
      <c r="G199" s="623"/>
      <c r="H199" s="623"/>
      <c r="I199" s="623"/>
      <c r="J199" s="623"/>
      <c r="K199" s="623"/>
      <c r="L199" s="623"/>
      <c r="M199" s="623"/>
    </row>
    <row r="200" spans="5:13" ht="20.25" customHeight="1" x14ac:dyDescent="0.2">
      <c r="E200" s="623"/>
      <c r="F200" s="623"/>
      <c r="G200" s="623"/>
      <c r="H200" s="623"/>
      <c r="I200" s="623"/>
      <c r="J200" s="623"/>
      <c r="K200" s="623"/>
      <c r="L200" s="623"/>
      <c r="M200" s="623"/>
    </row>
    <row r="201" spans="5:13" x14ac:dyDescent="0.2">
      <c r="E201" s="623"/>
      <c r="F201" s="623"/>
      <c r="G201" s="623"/>
      <c r="H201" s="623"/>
      <c r="I201" s="623"/>
      <c r="J201" s="623"/>
      <c r="K201" s="623"/>
      <c r="L201" s="623"/>
      <c r="M201" s="623"/>
    </row>
    <row r="202" spans="5:13" ht="12.75" customHeight="1" x14ac:dyDescent="0.2">
      <c r="E202" s="623"/>
      <c r="F202" s="623"/>
      <c r="G202" s="623"/>
      <c r="H202" s="623"/>
      <c r="I202" s="623"/>
      <c r="J202" s="623"/>
      <c r="K202" s="623"/>
      <c r="L202" s="623"/>
      <c r="M202" s="623"/>
    </row>
    <row r="203" spans="5:13" x14ac:dyDescent="0.2">
      <c r="E203" s="623"/>
      <c r="F203" s="623"/>
      <c r="G203" s="623"/>
      <c r="H203" s="623"/>
      <c r="I203" s="623"/>
      <c r="J203" s="623"/>
      <c r="K203" s="623"/>
      <c r="L203" s="623"/>
      <c r="M203" s="623"/>
    </row>
    <row r="204" spans="5:13" x14ac:dyDescent="0.2">
      <c r="E204" s="623"/>
      <c r="F204" s="623"/>
      <c r="G204" s="623"/>
      <c r="H204" s="623"/>
      <c r="I204" s="623"/>
      <c r="J204" s="623"/>
      <c r="K204" s="623"/>
      <c r="L204" s="623"/>
      <c r="M204" s="623"/>
    </row>
    <row r="205" spans="5:13" ht="12.75" customHeight="1" x14ac:dyDescent="0.2">
      <c r="E205" s="623"/>
      <c r="F205" s="623"/>
      <c r="G205" s="623"/>
      <c r="H205" s="623"/>
      <c r="I205" s="623"/>
      <c r="J205" s="623"/>
      <c r="K205" s="623"/>
      <c r="L205" s="623"/>
      <c r="M205" s="623"/>
    </row>
    <row r="206" spans="5:13" x14ac:dyDescent="0.2">
      <c r="E206" s="623"/>
      <c r="F206" s="623"/>
      <c r="G206" s="623"/>
      <c r="H206" s="623"/>
      <c r="I206" s="623"/>
      <c r="J206" s="623"/>
      <c r="K206" s="623"/>
      <c r="L206" s="623"/>
      <c r="M206" s="623"/>
    </row>
    <row r="207" spans="5:13" x14ac:dyDescent="0.2">
      <c r="E207" s="623"/>
      <c r="F207" s="623"/>
      <c r="G207" s="623"/>
      <c r="H207" s="623"/>
      <c r="I207" s="623"/>
      <c r="J207" s="623"/>
      <c r="K207" s="623"/>
      <c r="L207" s="623"/>
      <c r="M207" s="623"/>
    </row>
    <row r="208" spans="5:13" x14ac:dyDescent="0.2">
      <c r="E208" s="623"/>
      <c r="F208" s="623"/>
      <c r="G208" s="623"/>
      <c r="H208" s="623"/>
      <c r="I208" s="623"/>
      <c r="J208" s="623"/>
      <c r="K208" s="623"/>
      <c r="L208" s="623"/>
      <c r="M208" s="623"/>
    </row>
    <row r="209" spans="5:13" x14ac:dyDescent="0.2">
      <c r="E209" s="623"/>
      <c r="F209" s="623"/>
      <c r="G209" s="623"/>
      <c r="H209" s="623"/>
      <c r="I209" s="623"/>
      <c r="J209" s="623"/>
      <c r="K209" s="623"/>
      <c r="L209" s="623"/>
      <c r="M209" s="623"/>
    </row>
    <row r="210" spans="5:13" x14ac:dyDescent="0.2">
      <c r="E210" s="623"/>
      <c r="F210" s="623"/>
      <c r="G210" s="623"/>
      <c r="H210" s="623"/>
      <c r="I210" s="623"/>
      <c r="J210" s="623"/>
      <c r="K210" s="623"/>
      <c r="L210" s="623"/>
      <c r="M210" s="623"/>
    </row>
    <row r="211" spans="5:13" x14ac:dyDescent="0.2">
      <c r="E211" s="623"/>
      <c r="F211" s="623"/>
      <c r="G211" s="623"/>
      <c r="H211" s="623"/>
      <c r="I211" s="623"/>
      <c r="J211" s="623"/>
      <c r="K211" s="623"/>
      <c r="L211" s="623"/>
      <c r="M211" s="623"/>
    </row>
    <row r="212" spans="5:13" x14ac:dyDescent="0.2">
      <c r="E212" s="623"/>
      <c r="F212" s="623"/>
      <c r="G212" s="623"/>
      <c r="H212" s="623"/>
      <c r="I212" s="623"/>
      <c r="J212" s="623"/>
      <c r="K212" s="623"/>
      <c r="L212" s="623"/>
      <c r="M212" s="623"/>
    </row>
    <row r="213" spans="5:13" x14ac:dyDescent="0.2">
      <c r="E213" s="623"/>
      <c r="F213" s="623"/>
      <c r="G213" s="623"/>
      <c r="H213" s="623"/>
      <c r="I213" s="623"/>
      <c r="J213" s="623"/>
      <c r="K213" s="623"/>
      <c r="L213" s="623"/>
      <c r="M213" s="623"/>
    </row>
    <row r="214" spans="5:13" x14ac:dyDescent="0.2">
      <c r="E214" s="623"/>
      <c r="F214" s="623"/>
      <c r="G214" s="623"/>
      <c r="H214" s="623"/>
      <c r="I214" s="623"/>
      <c r="J214" s="623"/>
      <c r="K214" s="623"/>
      <c r="L214" s="623"/>
      <c r="M214" s="623"/>
    </row>
    <row r="215" spans="5:13" x14ac:dyDescent="0.2">
      <c r="E215" s="623"/>
      <c r="F215" s="623"/>
      <c r="G215" s="623"/>
      <c r="H215" s="623"/>
      <c r="I215" s="623"/>
      <c r="J215" s="623"/>
      <c r="K215" s="623"/>
      <c r="L215" s="623"/>
      <c r="M215" s="623"/>
    </row>
    <row r="216" spans="5:13" x14ac:dyDescent="0.2">
      <c r="E216" s="623"/>
      <c r="F216" s="623"/>
      <c r="G216" s="623"/>
      <c r="H216" s="623"/>
      <c r="I216" s="623"/>
      <c r="J216" s="623"/>
      <c r="K216" s="623"/>
      <c r="L216" s="623"/>
      <c r="M216" s="623"/>
    </row>
    <row r="217" spans="5:13" x14ac:dyDescent="0.2">
      <c r="E217" s="623"/>
      <c r="F217" s="623"/>
      <c r="G217" s="623"/>
      <c r="H217" s="623"/>
      <c r="I217" s="623"/>
      <c r="J217" s="623"/>
      <c r="K217" s="623"/>
      <c r="L217" s="623"/>
      <c r="M217" s="623"/>
    </row>
    <row r="218" spans="5:13" x14ac:dyDescent="0.2">
      <c r="E218" s="623"/>
      <c r="F218" s="623"/>
      <c r="G218" s="623"/>
      <c r="H218" s="623"/>
      <c r="I218" s="623"/>
      <c r="J218" s="623"/>
      <c r="K218" s="623"/>
      <c r="L218" s="623"/>
      <c r="M218" s="623"/>
    </row>
    <row r="219" spans="5:13" x14ac:dyDescent="0.2">
      <c r="E219" s="623"/>
      <c r="F219" s="623"/>
      <c r="G219" s="623"/>
      <c r="H219" s="623"/>
      <c r="I219" s="623"/>
      <c r="J219" s="623"/>
      <c r="K219" s="623"/>
      <c r="L219" s="623"/>
      <c r="M219" s="623"/>
    </row>
    <row r="220" spans="5:13" x14ac:dyDescent="0.2">
      <c r="E220" s="623"/>
      <c r="F220" s="623"/>
      <c r="G220" s="623"/>
      <c r="H220" s="623"/>
      <c r="I220" s="623"/>
      <c r="J220" s="623"/>
      <c r="K220" s="623"/>
      <c r="L220" s="623"/>
      <c r="M220" s="623"/>
    </row>
    <row r="221" spans="5:13" x14ac:dyDescent="0.2">
      <c r="E221" s="623"/>
      <c r="F221" s="623"/>
      <c r="G221" s="623"/>
      <c r="H221" s="623"/>
      <c r="I221" s="623"/>
      <c r="J221" s="623"/>
      <c r="K221" s="623"/>
      <c r="L221" s="623"/>
      <c r="M221" s="623"/>
    </row>
    <row r="222" spans="5:13" x14ac:dyDescent="0.2">
      <c r="E222" s="623"/>
      <c r="F222" s="623"/>
      <c r="G222" s="623"/>
      <c r="H222" s="623"/>
      <c r="I222" s="623"/>
      <c r="J222" s="623"/>
      <c r="K222" s="623"/>
      <c r="L222" s="623"/>
      <c r="M222" s="623"/>
    </row>
    <row r="223" spans="5:13" x14ac:dyDescent="0.2">
      <c r="E223" s="623"/>
      <c r="F223" s="623"/>
      <c r="G223" s="623"/>
      <c r="H223" s="623"/>
      <c r="I223" s="623"/>
      <c r="J223" s="623"/>
      <c r="K223" s="623"/>
      <c r="L223" s="623"/>
      <c r="M223" s="623"/>
    </row>
    <row r="224" spans="5:13" x14ac:dyDescent="0.2">
      <c r="E224" s="623"/>
      <c r="F224" s="623"/>
      <c r="G224" s="623"/>
      <c r="H224" s="623"/>
      <c r="I224" s="623"/>
      <c r="J224" s="623"/>
      <c r="K224" s="623"/>
      <c r="L224" s="623"/>
      <c r="M224" s="623"/>
    </row>
    <row r="225" spans="5:13" x14ac:dyDescent="0.2">
      <c r="E225" s="623"/>
      <c r="F225" s="623"/>
      <c r="G225" s="623"/>
      <c r="H225" s="623"/>
      <c r="I225" s="623"/>
      <c r="J225" s="623"/>
      <c r="K225" s="623"/>
      <c r="L225" s="623"/>
      <c r="M225" s="623"/>
    </row>
    <row r="226" spans="5:13" x14ac:dyDescent="0.2">
      <c r="E226" s="623"/>
      <c r="F226" s="623"/>
      <c r="G226" s="623"/>
      <c r="H226" s="623"/>
      <c r="I226" s="623"/>
      <c r="J226" s="623"/>
      <c r="K226" s="623"/>
      <c r="L226" s="623"/>
      <c r="M226" s="623"/>
    </row>
    <row r="227" spans="5:13" x14ac:dyDescent="0.2">
      <c r="E227" s="623"/>
      <c r="F227" s="623"/>
      <c r="G227" s="623"/>
      <c r="H227" s="623"/>
      <c r="I227" s="623"/>
      <c r="J227" s="623"/>
      <c r="K227" s="623"/>
      <c r="L227" s="623"/>
      <c r="M227" s="623"/>
    </row>
    <row r="228" spans="5:13" x14ac:dyDescent="0.2">
      <c r="E228" s="623"/>
      <c r="F228" s="623"/>
      <c r="G228" s="623"/>
      <c r="H228" s="623"/>
      <c r="I228" s="623"/>
      <c r="J228" s="623"/>
      <c r="K228" s="623"/>
      <c r="L228" s="623"/>
      <c r="M228" s="623"/>
    </row>
    <row r="229" spans="5:13" x14ac:dyDescent="0.2">
      <c r="E229" s="623"/>
      <c r="F229" s="623"/>
      <c r="G229" s="623"/>
      <c r="H229" s="623"/>
      <c r="I229" s="623"/>
      <c r="J229" s="623"/>
      <c r="K229" s="623"/>
      <c r="L229" s="623"/>
      <c r="M229" s="623"/>
    </row>
    <row r="230" spans="5:13" ht="18" customHeight="1" x14ac:dyDescent="0.2">
      <c r="E230" s="623"/>
      <c r="F230" s="623"/>
      <c r="G230" s="623"/>
      <c r="H230" s="623"/>
      <c r="I230" s="623"/>
      <c r="J230" s="623"/>
      <c r="K230" s="623"/>
      <c r="L230" s="623"/>
      <c r="M230" s="623"/>
    </row>
    <row r="231" spans="5:13" ht="18" customHeight="1" x14ac:dyDescent="0.2">
      <c r="E231" s="623"/>
      <c r="F231" s="623"/>
      <c r="G231" s="623"/>
      <c r="H231" s="623"/>
      <c r="I231" s="623"/>
      <c r="J231" s="623"/>
      <c r="K231" s="623"/>
      <c r="L231" s="623"/>
      <c r="M231" s="623"/>
    </row>
    <row r="232" spans="5:13" ht="18" customHeight="1" x14ac:dyDescent="0.2">
      <c r="E232" s="623"/>
      <c r="F232" s="623"/>
      <c r="G232" s="623"/>
      <c r="H232" s="623"/>
      <c r="I232" s="623"/>
      <c r="J232" s="623"/>
      <c r="K232" s="623"/>
      <c r="L232" s="623"/>
      <c r="M232" s="623"/>
    </row>
    <row r="233" spans="5:13" ht="18" customHeight="1" x14ac:dyDescent="0.2">
      <c r="E233" s="623"/>
      <c r="F233" s="623"/>
      <c r="G233" s="623"/>
      <c r="H233" s="623"/>
      <c r="I233" s="623"/>
      <c r="J233" s="623"/>
      <c r="K233" s="623"/>
      <c r="L233" s="623"/>
      <c r="M233" s="623"/>
    </row>
    <row r="234" spans="5:13" ht="18" customHeight="1" x14ac:dyDescent="0.2">
      <c r="E234" s="623"/>
      <c r="F234" s="623"/>
      <c r="G234" s="623"/>
      <c r="H234" s="623"/>
      <c r="I234" s="623"/>
      <c r="J234" s="623"/>
      <c r="K234" s="623"/>
      <c r="L234" s="623"/>
      <c r="M234" s="623"/>
    </row>
    <row r="235" spans="5:13" ht="18" customHeight="1" x14ac:dyDescent="0.2">
      <c r="E235" s="623"/>
      <c r="F235" s="623"/>
      <c r="G235" s="623"/>
      <c r="H235" s="623"/>
      <c r="I235" s="623"/>
      <c r="J235" s="623"/>
      <c r="K235" s="623"/>
      <c r="L235" s="623"/>
      <c r="M235" s="623"/>
    </row>
    <row r="236" spans="5:13" ht="27.75" customHeight="1" x14ac:dyDescent="0.2">
      <c r="E236" s="623"/>
      <c r="F236" s="623"/>
      <c r="G236" s="623"/>
      <c r="H236" s="623"/>
      <c r="I236" s="623"/>
      <c r="J236" s="623"/>
      <c r="K236" s="623"/>
      <c r="L236" s="623"/>
      <c r="M236" s="623"/>
    </row>
    <row r="237" spans="5:13" ht="27.75" customHeight="1" x14ac:dyDescent="0.2">
      <c r="E237" s="623"/>
      <c r="F237" s="623"/>
      <c r="G237" s="623"/>
      <c r="H237" s="623"/>
      <c r="I237" s="623"/>
      <c r="J237" s="623"/>
      <c r="K237" s="623"/>
      <c r="L237" s="623"/>
      <c r="M237" s="623"/>
    </row>
    <row r="238" spans="5:13" ht="18" customHeight="1" x14ac:dyDescent="0.2"/>
    <row r="239" spans="5:13" ht="18" customHeight="1" x14ac:dyDescent="0.2"/>
    <row r="240" spans="5:13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24.75" customHeight="1" x14ac:dyDescent="0.2"/>
    <row r="254" ht="30.75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9" ht="12.75" customHeight="1" x14ac:dyDescent="0.2"/>
    <row r="271" ht="12.75" customHeight="1" x14ac:dyDescent="0.2"/>
    <row r="272" ht="12.75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300" ht="22.5" customHeight="1" x14ac:dyDescent="0.2"/>
    <row r="301" ht="22.5" customHeight="1" x14ac:dyDescent="0.2"/>
    <row r="302" ht="29.2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4.75" customHeight="1" x14ac:dyDescent="0.2"/>
    <row r="319" ht="26.2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3" ht="12.75" customHeight="1" x14ac:dyDescent="0.2"/>
    <row r="341" ht="12.75" customHeight="1" x14ac:dyDescent="0.2"/>
    <row r="359" ht="18" customHeight="1" x14ac:dyDescent="0.2"/>
    <row r="360" ht="18.75" customHeight="1" x14ac:dyDescent="0.2"/>
    <row r="361" ht="19.5" customHeight="1" x14ac:dyDescent="0.2"/>
    <row r="362" ht="18.75" customHeight="1" x14ac:dyDescent="0.2"/>
    <row r="364" ht="18.75" customHeight="1" x14ac:dyDescent="0.2"/>
    <row r="365" ht="17.25" customHeight="1" x14ac:dyDescent="0.2"/>
    <row r="366" ht="30.75" customHeight="1" x14ac:dyDescent="0.2"/>
    <row r="367" ht="17.25" customHeight="1" x14ac:dyDescent="0.2"/>
    <row r="368" ht="19.5" customHeight="1" x14ac:dyDescent="0.2"/>
    <row r="369" ht="20.25" customHeight="1" x14ac:dyDescent="0.2"/>
    <row r="370" ht="19.5" customHeight="1" x14ac:dyDescent="0.2"/>
    <row r="371" ht="18.75" customHeight="1" x14ac:dyDescent="0.2"/>
    <row r="372" ht="19.5" customHeight="1" x14ac:dyDescent="0.2"/>
    <row r="373" ht="18" customHeight="1" x14ac:dyDescent="0.2"/>
    <row r="374" ht="19.5" customHeight="1" x14ac:dyDescent="0.2"/>
    <row r="375" ht="19.5" customHeight="1" x14ac:dyDescent="0.2"/>
    <row r="376" ht="19.5" customHeight="1" x14ac:dyDescent="0.2"/>
    <row r="377" ht="19.5" customHeight="1" x14ac:dyDescent="0.2"/>
    <row r="378" ht="21" customHeight="1" x14ac:dyDescent="0.2"/>
    <row r="379" ht="19.5" customHeight="1" x14ac:dyDescent="0.2"/>
    <row r="380" ht="21" customHeight="1" x14ac:dyDescent="0.2"/>
    <row r="381" ht="21" customHeight="1" x14ac:dyDescent="0.2"/>
    <row r="382" ht="32.25" customHeight="1" x14ac:dyDescent="0.2"/>
    <row r="385" ht="19.5" customHeight="1" x14ac:dyDescent="0.2"/>
    <row r="386" ht="19.5" customHeight="1" x14ac:dyDescent="0.2"/>
    <row r="387" ht="19.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405" ht="12.75" customHeight="1" x14ac:dyDescent="0.2"/>
    <row r="492" ht="21" customHeight="1" x14ac:dyDescent="0.2"/>
    <row r="513" spans="6:8" x14ac:dyDescent="0.2">
      <c r="H513" s="551"/>
    </row>
    <row r="514" spans="6:8" x14ac:dyDescent="0.2">
      <c r="H514" s="551"/>
    </row>
    <row r="515" spans="6:8" x14ac:dyDescent="0.2">
      <c r="H515" s="551"/>
    </row>
    <row r="516" spans="6:8" x14ac:dyDescent="0.2">
      <c r="H516" s="551"/>
    </row>
    <row r="517" spans="6:8" x14ac:dyDescent="0.2">
      <c r="H517" s="551"/>
    </row>
    <row r="518" spans="6:8" x14ac:dyDescent="0.2">
      <c r="H518" s="551"/>
    </row>
    <row r="523" spans="6:8" x14ac:dyDescent="0.2">
      <c r="F523" s="546" t="e">
        <f>#REF!</f>
        <v>#REF!</v>
      </c>
      <c r="H523" s="655" t="s">
        <v>98</v>
      </c>
    </row>
    <row r="524" spans="6:8" x14ac:dyDescent="0.2">
      <c r="H524" s="656" t="s">
        <v>134</v>
      </c>
    </row>
    <row r="525" spans="6:8" x14ac:dyDescent="0.2">
      <c r="H525" s="656" t="s">
        <v>135</v>
      </c>
    </row>
    <row r="526" spans="6:8" x14ac:dyDescent="0.2">
      <c r="H526" s="656" t="s">
        <v>136</v>
      </c>
    </row>
    <row r="527" spans="6:8" x14ac:dyDescent="0.2">
      <c r="H527" s="656" t="s">
        <v>137</v>
      </c>
    </row>
    <row r="528" spans="6:8" x14ac:dyDescent="0.2">
      <c r="H528" s="656" t="s">
        <v>138</v>
      </c>
    </row>
    <row r="529" spans="5:8" x14ac:dyDescent="0.2">
      <c r="H529" s="656" t="s">
        <v>139</v>
      </c>
    </row>
    <row r="530" spans="5:8" x14ac:dyDescent="0.2">
      <c r="H530" s="656" t="s">
        <v>140</v>
      </c>
    </row>
    <row r="531" spans="5:8" x14ac:dyDescent="0.2">
      <c r="H531" s="656" t="s">
        <v>141</v>
      </c>
    </row>
    <row r="534" spans="5:8" x14ac:dyDescent="0.2">
      <c r="E534" s="680"/>
    </row>
    <row r="675" spans="15:24" ht="12.75" customHeight="1" x14ac:dyDescent="0.2">
      <c r="P675" s="678"/>
      <c r="Q675" s="658"/>
      <c r="R675" s="658"/>
      <c r="S675" s="659"/>
      <c r="T675" s="659"/>
      <c r="U675" s="659"/>
      <c r="V675" s="658"/>
      <c r="W675" s="659"/>
      <c r="X675" s="659"/>
    </row>
    <row r="678" spans="15:24" x14ac:dyDescent="0.2">
      <c r="Q678" s="678"/>
      <c r="R678" s="678"/>
      <c r="S678" s="678"/>
      <c r="T678" s="678"/>
      <c r="U678" s="678"/>
      <c r="V678" s="678"/>
      <c r="W678" s="678"/>
      <c r="X678" s="678"/>
    </row>
    <row r="679" spans="15:24" x14ac:dyDescent="0.2">
      <c r="O679" s="551"/>
      <c r="P679" s="618"/>
      <c r="Q679" s="678"/>
      <c r="R679" s="660"/>
      <c r="S679" s="661"/>
      <c r="T679" s="662"/>
      <c r="U679" s="660"/>
      <c r="V679" s="662"/>
      <c r="W679" s="662"/>
      <c r="X679" s="662"/>
    </row>
    <row r="680" spans="15:24" x14ac:dyDescent="0.2">
      <c r="O680" s="551"/>
      <c r="P680" s="679"/>
      <c r="Q680" s="678"/>
      <c r="R680" s="678"/>
      <c r="S680" s="678"/>
      <c r="T680" s="678"/>
      <c r="U680" s="678"/>
      <c r="V680" s="663"/>
      <c r="W680" s="663"/>
      <c r="X680" s="663"/>
    </row>
    <row r="681" spans="15:24" x14ac:dyDescent="0.2">
      <c r="O681" s="551"/>
      <c r="Q681" s="678"/>
      <c r="R681" s="678"/>
      <c r="S681" s="678" t="s">
        <v>142</v>
      </c>
      <c r="T681" s="551"/>
      <c r="U681" s="678"/>
      <c r="V681" s="663"/>
      <c r="W681" s="663"/>
      <c r="X681" s="663"/>
    </row>
    <row r="682" spans="15:24" x14ac:dyDescent="0.2">
      <c r="O682" s="551"/>
      <c r="P682" s="664"/>
      <c r="Q682" s="618"/>
      <c r="R682" s="678"/>
      <c r="S682" s="678"/>
      <c r="T682" s="678"/>
      <c r="U682" s="678"/>
      <c r="V682" s="678"/>
      <c r="W682" s="678"/>
      <c r="X682" s="678"/>
    </row>
    <row r="683" spans="15:24" x14ac:dyDescent="0.2">
      <c r="Q683" s="679"/>
      <c r="R683" s="679"/>
      <c r="S683" s="679"/>
      <c r="T683" s="679"/>
      <c r="U683" s="679"/>
      <c r="W683" s="679"/>
      <c r="X683" s="679"/>
    </row>
    <row r="684" spans="15:24" x14ac:dyDescent="0.2">
      <c r="Q684" s="680"/>
      <c r="R684" s="679"/>
      <c r="S684" s="679"/>
      <c r="T684" s="679"/>
      <c r="U684" s="679"/>
      <c r="W684" s="679"/>
      <c r="X684" s="679"/>
    </row>
    <row r="685" spans="15:24" x14ac:dyDescent="0.2">
      <c r="R685" s="679"/>
      <c r="S685" s="679"/>
      <c r="T685" s="679"/>
      <c r="U685" s="678"/>
      <c r="V685" s="678"/>
      <c r="W685" s="679"/>
      <c r="X685" s="679"/>
    </row>
    <row r="686" spans="15:24" x14ac:dyDescent="0.2">
      <c r="Q686" s="680" t="s">
        <v>124</v>
      </c>
      <c r="R686" s="679"/>
      <c r="S686" s="679"/>
      <c r="T686" s="679"/>
      <c r="U686" s="679"/>
      <c r="W686" s="679"/>
      <c r="X686" s="679"/>
    </row>
    <row r="694" spans="17:18" x14ac:dyDescent="0.2">
      <c r="Q694" s="546" t="e">
        <f>SUM(#REF!)</f>
        <v>#REF!</v>
      </c>
      <c r="R694" s="535" t="s">
        <v>143</v>
      </c>
    </row>
    <row r="699" spans="17:18" x14ac:dyDescent="0.2">
      <c r="Q699" s="665"/>
    </row>
    <row r="706" spans="17:17" x14ac:dyDescent="0.2">
      <c r="Q706" s="665" t="e">
        <f>#REF!+#REF!</f>
        <v>#REF!</v>
      </c>
    </row>
    <row r="707" spans="17:17" x14ac:dyDescent="0.2">
      <c r="Q707" s="665" t="e">
        <f>#REF!+#REF!</f>
        <v>#REF!</v>
      </c>
    </row>
    <row r="708" spans="17:17" x14ac:dyDescent="0.2">
      <c r="Q708" s="665" t="e">
        <f>#REF!+#REF!</f>
        <v>#REF!</v>
      </c>
    </row>
    <row r="709" spans="17:17" x14ac:dyDescent="0.2">
      <c r="Q709" s="665" t="e">
        <f>#REF!+#REF!</f>
        <v>#REF!</v>
      </c>
    </row>
    <row r="710" spans="17:17" x14ac:dyDescent="0.2">
      <c r="Q710" s="665" t="e">
        <f>#REF!+#REF!</f>
        <v>#REF!</v>
      </c>
    </row>
    <row r="711" spans="17:17" x14ac:dyDescent="0.2">
      <c r="Q711" s="665" t="e">
        <f>#REF!+#REF!</f>
        <v>#REF!</v>
      </c>
    </row>
    <row r="716" spans="17:17" x14ac:dyDescent="0.2">
      <c r="Q716" s="546" t="e">
        <f>#REF!+#REF!</f>
        <v>#REF!</v>
      </c>
    </row>
    <row r="733" spans="15:15" x14ac:dyDescent="0.2">
      <c r="O733" s="680"/>
    </row>
    <row r="743" spans="15:15" x14ac:dyDescent="0.2">
      <c r="O743" s="551"/>
    </row>
    <row r="744" spans="15:15" x14ac:dyDescent="0.2">
      <c r="O744" s="551"/>
    </row>
    <row r="745" spans="15:15" x14ac:dyDescent="0.2">
      <c r="O745" s="551"/>
    </row>
    <row r="746" spans="15:15" x14ac:dyDescent="0.2">
      <c r="O746" s="551"/>
    </row>
  </sheetData>
  <mergeCells count="33">
    <mergeCell ref="J144:L144"/>
    <mergeCell ref="J145:L145"/>
    <mergeCell ref="G146:H146"/>
    <mergeCell ref="I146:K146"/>
    <mergeCell ref="G147:H147"/>
    <mergeCell ref="I147:K147"/>
    <mergeCell ref="J143:L143"/>
    <mergeCell ref="J78:L78"/>
    <mergeCell ref="M78:N78"/>
    <mergeCell ref="G80:H80"/>
    <mergeCell ref="I80:K80"/>
    <mergeCell ref="M80:N80"/>
    <mergeCell ref="E92:L92"/>
    <mergeCell ref="E93:L93"/>
    <mergeCell ref="E94:L94"/>
    <mergeCell ref="J138:L138"/>
    <mergeCell ref="G139:I139"/>
    <mergeCell ref="J139:L139"/>
    <mergeCell ref="M73:N73"/>
    <mergeCell ref="E76:F76"/>
    <mergeCell ref="G76:I76"/>
    <mergeCell ref="J76:L76"/>
    <mergeCell ref="E77:F77"/>
    <mergeCell ref="G77:I77"/>
    <mergeCell ref="J77:L77"/>
    <mergeCell ref="M77:N77"/>
    <mergeCell ref="E3:L3"/>
    <mergeCell ref="E4:L4"/>
    <mergeCell ref="E5:L5"/>
    <mergeCell ref="J72:L72"/>
    <mergeCell ref="E73:F73"/>
    <mergeCell ref="G73:I73"/>
    <mergeCell ref="J73:L73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  <rowBreaks count="1" manualBreakCount="1">
    <brk id="42" min="3" max="11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X750"/>
  <sheetViews>
    <sheetView view="pageBreakPreview" topLeftCell="D1" zoomScaleSheetLayoutView="100" workbookViewId="0">
      <pane xSplit="2" ySplit="17" topLeftCell="F57" activePane="bottomRight" state="frozen"/>
      <selection activeCell="D1" sqref="D1"/>
      <selection pane="topRight" activeCell="F1" sqref="F1"/>
      <selection pane="bottomLeft" activeCell="D15" sqref="D15"/>
      <selection pane="bottomRight" activeCell="N59" sqref="N59"/>
    </sheetView>
  </sheetViews>
  <sheetFormatPr defaultColWidth="9.140625" defaultRowHeight="12.75" x14ac:dyDescent="0.2"/>
  <cols>
    <col min="1" max="1" width="1.85546875" style="310" hidden="1" customWidth="1"/>
    <col min="2" max="2" width="1.5703125" style="310" hidden="1" customWidth="1"/>
    <col min="3" max="4" width="5" style="310" hidden="1" customWidth="1"/>
    <col min="5" max="5" width="14.7109375" style="310" customWidth="1"/>
    <col min="6" max="6" width="68.28515625" style="310" customWidth="1"/>
    <col min="7" max="7" width="21.140625" style="310" customWidth="1"/>
    <col min="8" max="8" width="21" style="310" customWidth="1"/>
    <col min="9" max="9" width="21.140625" style="310" customWidth="1"/>
    <col min="10" max="10" width="20.140625" style="310" bestFit="1" customWidth="1"/>
    <col min="11" max="11" width="21" style="310" bestFit="1" customWidth="1"/>
    <col min="12" max="12" width="12.140625" style="310" customWidth="1"/>
    <col min="13" max="13" width="17.7109375" style="310" customWidth="1"/>
    <col min="14" max="14" width="20.7109375" style="310" bestFit="1" customWidth="1"/>
    <col min="15" max="15" width="15" style="310" bestFit="1" customWidth="1"/>
    <col min="16" max="16" width="12.5703125" style="310" bestFit="1" customWidth="1"/>
    <col min="17" max="17" width="20.42578125" style="310" customWidth="1"/>
    <col min="18" max="19" width="9.140625" style="310"/>
    <col min="20" max="20" width="30.7109375" style="310" customWidth="1"/>
    <col min="21" max="16384" width="9.140625" style="310"/>
  </cols>
  <sheetData>
    <row r="2" spans="5:16" x14ac:dyDescent="0.2">
      <c r="P2" s="403" t="s">
        <v>276</v>
      </c>
    </row>
    <row r="3" spans="5:16" ht="15" x14ac:dyDescent="0.2">
      <c r="E3" s="870" t="s">
        <v>222</v>
      </c>
      <c r="F3" s="870"/>
      <c r="G3" s="870"/>
      <c r="H3" s="870"/>
      <c r="I3" s="870"/>
      <c r="J3" s="870"/>
      <c r="K3" s="870"/>
      <c r="L3" s="870"/>
      <c r="M3" s="330"/>
      <c r="N3" s="330"/>
    </row>
    <row r="4" spans="5:16" ht="15" x14ac:dyDescent="0.2">
      <c r="E4" s="870" t="s">
        <v>303</v>
      </c>
      <c r="F4" s="870"/>
      <c r="G4" s="870"/>
      <c r="H4" s="870"/>
      <c r="I4" s="870"/>
      <c r="J4" s="870"/>
      <c r="K4" s="870"/>
      <c r="L4" s="870"/>
      <c r="M4" s="330"/>
      <c r="N4" s="330"/>
    </row>
    <row r="5" spans="5:16" ht="15" x14ac:dyDescent="0.2">
      <c r="E5" s="870" t="s">
        <v>304</v>
      </c>
      <c r="F5" s="870"/>
      <c r="G5" s="870"/>
      <c r="H5" s="870"/>
      <c r="I5" s="870"/>
      <c r="J5" s="870"/>
      <c r="K5" s="870"/>
      <c r="L5" s="870"/>
      <c r="M5" s="330"/>
      <c r="N5" s="330"/>
    </row>
    <row r="6" spans="5:16" ht="14.25" x14ac:dyDescent="0.2">
      <c r="E6" s="871" t="s">
        <v>287</v>
      </c>
      <c r="F6" s="871"/>
      <c r="G6" s="871"/>
      <c r="H6" s="871"/>
      <c r="I6" s="871"/>
      <c r="J6" s="871"/>
      <c r="K6" s="871"/>
      <c r="L6" s="871"/>
      <c r="M6" s="330"/>
      <c r="N6" s="330"/>
    </row>
    <row r="7" spans="5:16" x14ac:dyDescent="0.2">
      <c r="E7" s="872" t="s">
        <v>317</v>
      </c>
      <c r="F7" s="872"/>
      <c r="G7" s="872"/>
      <c r="H7" s="872"/>
      <c r="I7" s="872"/>
      <c r="J7" s="872"/>
      <c r="K7" s="872"/>
      <c r="L7" s="872"/>
      <c r="M7" s="330"/>
      <c r="N7" s="330"/>
    </row>
    <row r="8" spans="5:16" ht="13.5" thickBot="1" x14ac:dyDescent="0.25"/>
    <row r="9" spans="5:16" ht="24" customHeight="1" x14ac:dyDescent="0.2">
      <c r="E9" s="873" t="s">
        <v>146</v>
      </c>
      <c r="F9" s="875" t="s">
        <v>0</v>
      </c>
      <c r="G9" s="877" t="s">
        <v>294</v>
      </c>
      <c r="H9" s="879" t="s">
        <v>292</v>
      </c>
      <c r="I9" s="880"/>
      <c r="J9" s="875"/>
      <c r="K9" s="881" t="s">
        <v>286</v>
      </c>
      <c r="L9" s="882"/>
    </row>
    <row r="10" spans="5:16" ht="20.25" customHeight="1" x14ac:dyDescent="0.2">
      <c r="E10" s="874"/>
      <c r="F10" s="876"/>
      <c r="G10" s="878"/>
      <c r="H10" s="515" t="s">
        <v>289</v>
      </c>
      <c r="I10" s="515" t="s">
        <v>290</v>
      </c>
      <c r="J10" s="515" t="s">
        <v>291</v>
      </c>
      <c r="K10" s="515" t="s">
        <v>293</v>
      </c>
      <c r="L10" s="515" t="s">
        <v>295</v>
      </c>
    </row>
    <row r="11" spans="5:16" ht="17.25" customHeight="1" x14ac:dyDescent="0.2">
      <c r="E11" s="516">
        <v>1</v>
      </c>
      <c r="F11" s="516">
        <v>2</v>
      </c>
      <c r="G11" s="516">
        <v>3</v>
      </c>
      <c r="H11" s="516">
        <v>4</v>
      </c>
      <c r="I11" s="516">
        <v>5</v>
      </c>
      <c r="J11" s="516">
        <v>6</v>
      </c>
      <c r="K11" s="516" t="s">
        <v>296</v>
      </c>
      <c r="L11" s="516" t="s">
        <v>297</v>
      </c>
    </row>
    <row r="12" spans="5:16" ht="18.75" customHeight="1" x14ac:dyDescent="0.2">
      <c r="E12" s="514" t="s">
        <v>158</v>
      </c>
      <c r="F12" s="513" t="s">
        <v>45</v>
      </c>
      <c r="G12" s="471">
        <f>G13+G14+G15</f>
        <v>75158838000</v>
      </c>
      <c r="H12" s="471">
        <f>H13+H15+H14</f>
        <v>15519142499</v>
      </c>
      <c r="I12" s="471">
        <f>I13+I15+I14</f>
        <v>3740943635</v>
      </c>
      <c r="J12" s="471">
        <f>J13+J15+J14</f>
        <v>19260086134</v>
      </c>
      <c r="K12" s="512">
        <f>J12-G12</f>
        <v>-55898751866</v>
      </c>
      <c r="L12" s="503">
        <f>J12/G12*100</f>
        <v>25.625843409127746</v>
      </c>
      <c r="M12" s="404">
        <v>15501174988</v>
      </c>
      <c r="N12" s="327"/>
    </row>
    <row r="13" spans="5:16" ht="18.75" customHeight="1" x14ac:dyDescent="0.2">
      <c r="E13" s="392" t="s">
        <v>168</v>
      </c>
      <c r="F13" s="397" t="s">
        <v>26</v>
      </c>
      <c r="G13" s="472">
        <f>$G$17</f>
        <v>74320354000</v>
      </c>
      <c r="H13" s="472">
        <f>H17</f>
        <v>15283043953</v>
      </c>
      <c r="I13" s="472">
        <f t="shared" ref="I13" si="0">I17</f>
        <v>3613674975</v>
      </c>
      <c r="J13" s="472">
        <f>J17</f>
        <v>18896718928</v>
      </c>
      <c r="K13" s="512">
        <f>J13-G13</f>
        <v>-55423635072</v>
      </c>
      <c r="L13" s="504">
        <f>J13/G13*100</f>
        <v>25.426034606885757</v>
      </c>
      <c r="M13"/>
      <c r="N13" s="421"/>
    </row>
    <row r="14" spans="5:16" ht="18.75" customHeight="1" x14ac:dyDescent="0.2">
      <c r="E14" s="392" t="s">
        <v>169</v>
      </c>
      <c r="F14" s="397" t="s">
        <v>27</v>
      </c>
      <c r="G14" s="472">
        <f>$G$64</f>
        <v>538484000</v>
      </c>
      <c r="H14" s="472">
        <f>H64</f>
        <v>8991000</v>
      </c>
      <c r="I14" s="472">
        <f t="shared" ref="I14:J14" si="1">I64</f>
        <v>5394600</v>
      </c>
      <c r="J14" s="472">
        <f t="shared" si="1"/>
        <v>14385600</v>
      </c>
      <c r="K14" s="512">
        <f>J14-G14</f>
        <v>-524098400</v>
      </c>
      <c r="L14" s="504">
        <f>J14/G14*100</f>
        <v>2.6714999888576076</v>
      </c>
      <c r="N14" s="327"/>
    </row>
    <row r="15" spans="5:16" ht="18.75" customHeight="1" x14ac:dyDescent="0.2">
      <c r="E15" s="392" t="str">
        <f>E68</f>
        <v>4.1.04</v>
      </c>
      <c r="F15" s="397" t="s">
        <v>129</v>
      </c>
      <c r="G15" s="472">
        <f>G68</f>
        <v>300000000</v>
      </c>
      <c r="H15" s="472">
        <f>H68</f>
        <v>227107546</v>
      </c>
      <c r="I15" s="472">
        <f t="shared" ref="I15" si="2">I68</f>
        <v>121874060</v>
      </c>
      <c r="J15" s="472">
        <f>J68</f>
        <v>348981606</v>
      </c>
      <c r="K15" s="512">
        <f>J15-G15</f>
        <v>48981606</v>
      </c>
      <c r="L15" s="504">
        <f>J15/G15*100</f>
        <v>116.327202</v>
      </c>
    </row>
    <row r="16" spans="5:16" ht="5.0999999999999996" customHeight="1" x14ac:dyDescent="0.2">
      <c r="E16" s="517"/>
      <c r="F16" s="518"/>
      <c r="G16" s="519"/>
      <c r="H16" s="519"/>
      <c r="I16" s="519"/>
      <c r="J16" s="519"/>
      <c r="K16" s="519"/>
      <c r="L16" s="520"/>
    </row>
    <row r="17" spans="5:16" ht="18.75" customHeight="1" x14ac:dyDescent="0.2">
      <c r="E17" s="521" t="str">
        <f>E13</f>
        <v>4.1.01</v>
      </c>
      <c r="F17" s="522" t="str">
        <f>F13</f>
        <v>PENDAPATAN PAJAK DAERAH</v>
      </c>
      <c r="G17" s="523">
        <f>G18+G28+G39+G45+G48+G49+G52+G55+G56+G59+G62</f>
        <v>74320354000</v>
      </c>
      <c r="H17" s="523">
        <f>H18+H28+H39+H45+H48+H49+H52+H55+H56+H59+H62</f>
        <v>15283043953</v>
      </c>
      <c r="I17" s="523">
        <f>I18+I28+I39+I45+I48+I49+I52+I55+I56+I59+I62</f>
        <v>3613674975</v>
      </c>
      <c r="J17" s="523">
        <f t="shared" ref="J17" si="3">J18+J28+J39+J45+J48+J49+J52+J55+J56+J59+J62</f>
        <v>18896718928</v>
      </c>
      <c r="K17" s="523">
        <f>J17-G17</f>
        <v>-55423635072</v>
      </c>
      <c r="L17" s="524">
        <f>J17/G17*100</f>
        <v>25.426034606885757</v>
      </c>
      <c r="M17" s="469">
        <f>H18+H28+H39+H45+H48+H49+H52+H55+H56</f>
        <v>11443813253</v>
      </c>
    </row>
    <row r="18" spans="5:16" ht="18.75" customHeight="1" x14ac:dyDescent="0.2">
      <c r="E18" s="373" t="s">
        <v>170</v>
      </c>
      <c r="F18" s="351" t="s">
        <v>157</v>
      </c>
      <c r="G18" s="473">
        <f>G19+G22+G25</f>
        <v>2463180809</v>
      </c>
      <c r="H18" s="473">
        <f>H19+H22+H25</f>
        <v>538440934</v>
      </c>
      <c r="I18" s="473">
        <f>I19+I22+I25</f>
        <v>65367500</v>
      </c>
      <c r="J18" s="473">
        <f t="shared" ref="J18" si="4">J19+J22+J25</f>
        <v>603808434</v>
      </c>
      <c r="K18" s="473">
        <f>J18-G18</f>
        <v>-1859372375</v>
      </c>
      <c r="L18" s="505">
        <f>J18/G18*100</f>
        <v>24.513362226345599</v>
      </c>
    </row>
    <row r="19" spans="5:16" ht="18.75" customHeight="1" x14ac:dyDescent="0.2">
      <c r="E19" s="372" t="s">
        <v>171</v>
      </c>
      <c r="F19" s="335" t="s">
        <v>175</v>
      </c>
      <c r="G19" s="474">
        <v>2001580809</v>
      </c>
      <c r="H19" s="474">
        <f>H20+H21</f>
        <v>390675244</v>
      </c>
      <c r="I19" s="474">
        <f>I20+I21</f>
        <v>30197803</v>
      </c>
      <c r="J19" s="474">
        <f t="shared" ref="J19" si="5">J20+J21</f>
        <v>420873047</v>
      </c>
      <c r="K19" s="474"/>
      <c r="L19" s="506">
        <f>J19/G19*100</f>
        <v>21.027032488899128</v>
      </c>
      <c r="M19" s="470"/>
    </row>
    <row r="20" spans="5:16" ht="18.75" customHeight="1" x14ac:dyDescent="0.2">
      <c r="E20" s="372"/>
      <c r="F20" s="341" t="s">
        <v>149</v>
      </c>
      <c r="G20" s="475"/>
      <c r="H20" s="474">
        <f>'LRA-JUNI'!J20</f>
        <v>390675244</v>
      </c>
      <c r="I20" s="474">
        <f>'REKON-JULI'!I16</f>
        <v>30197803</v>
      </c>
      <c r="J20" s="474">
        <f>H20+I20</f>
        <v>420873047</v>
      </c>
      <c r="K20" s="474"/>
      <c r="L20" s="507"/>
      <c r="M20" s="327"/>
      <c r="N20" s="327"/>
    </row>
    <row r="21" spans="5:16" ht="18.75" customHeight="1" x14ac:dyDescent="0.2">
      <c r="E21" s="372"/>
      <c r="F21" s="341" t="s">
        <v>147</v>
      </c>
      <c r="G21" s="475"/>
      <c r="H21" s="474">
        <f>'LRA-JUNI'!J21</f>
        <v>0</v>
      </c>
      <c r="I21" s="474">
        <f>'REKON-JULI'!I17</f>
        <v>0</v>
      </c>
      <c r="J21" s="474">
        <f>H21+I21</f>
        <v>0</v>
      </c>
      <c r="K21" s="474"/>
      <c r="L21" s="507"/>
      <c r="M21" s="469"/>
    </row>
    <row r="22" spans="5:16" ht="21.75" customHeight="1" x14ac:dyDescent="0.2">
      <c r="E22" s="372" t="s">
        <v>173</v>
      </c>
      <c r="F22" s="336" t="s">
        <v>172</v>
      </c>
      <c r="G22" s="474">
        <v>350000000</v>
      </c>
      <c r="H22" s="474">
        <f>H23+H24</f>
        <v>124718190</v>
      </c>
      <c r="I22" s="474">
        <f>I23+I24</f>
        <v>34269697</v>
      </c>
      <c r="J22" s="474">
        <f>J23+J24</f>
        <v>158987887</v>
      </c>
      <c r="K22" s="474"/>
      <c r="L22" s="506">
        <f>J22/G22*100</f>
        <v>45.425110571428576</v>
      </c>
      <c r="M22" s="327"/>
      <c r="N22" s="327"/>
    </row>
    <row r="23" spans="5:16" ht="36.75" customHeight="1" x14ac:dyDescent="0.2">
      <c r="E23" s="372"/>
      <c r="F23" s="339" t="s">
        <v>150</v>
      </c>
      <c r="G23" s="474"/>
      <c r="H23" s="474">
        <f>'LRA-JUNI'!J23</f>
        <v>105266894</v>
      </c>
      <c r="I23" s="474">
        <f>'REKON-JULI'!I19</f>
        <v>34269697</v>
      </c>
      <c r="J23" s="474">
        <f>H23+I23</f>
        <v>139536591</v>
      </c>
      <c r="K23" s="474"/>
      <c r="L23" s="506"/>
      <c r="M23" s="404"/>
    </row>
    <row r="24" spans="5:16" ht="34.5" customHeight="1" x14ac:dyDescent="0.2">
      <c r="E24" s="372"/>
      <c r="F24" s="339" t="s">
        <v>148</v>
      </c>
      <c r="G24" s="475"/>
      <c r="H24" s="474">
        <f>'LRA-JUNI'!J24</f>
        <v>19451296</v>
      </c>
      <c r="I24" s="474">
        <f>'REKON-JULI'!I20</f>
        <v>0</v>
      </c>
      <c r="J24" s="474">
        <f>H24+I24</f>
        <v>19451296</v>
      </c>
      <c r="K24" s="474"/>
      <c r="L24" s="506"/>
      <c r="M24" s="327"/>
    </row>
    <row r="25" spans="5:16" ht="18.75" customHeight="1" x14ac:dyDescent="0.2">
      <c r="E25" s="372" t="s">
        <v>174</v>
      </c>
      <c r="F25" s="335" t="s">
        <v>176</v>
      </c>
      <c r="G25" s="474">
        <v>111600000</v>
      </c>
      <c r="H25" s="474">
        <f>H26+H27</f>
        <v>23047500</v>
      </c>
      <c r="I25" s="474">
        <f>I26+I27</f>
        <v>900000</v>
      </c>
      <c r="J25" s="474">
        <f t="shared" ref="J25" si="6">J26+J27</f>
        <v>23947500</v>
      </c>
      <c r="K25" s="474"/>
      <c r="L25" s="506">
        <f>J25/G25*100</f>
        <v>21.458333333333332</v>
      </c>
      <c r="M25" s="327"/>
    </row>
    <row r="26" spans="5:16" ht="18.75" customHeight="1" x14ac:dyDescent="0.2">
      <c r="E26" s="372"/>
      <c r="F26" s="341" t="s">
        <v>151</v>
      </c>
      <c r="G26" s="474"/>
      <c r="H26" s="474">
        <f>'LRA-JUNI'!J26</f>
        <v>22197500</v>
      </c>
      <c r="I26" s="474">
        <f>'REKON-JULI'!I22</f>
        <v>900000</v>
      </c>
      <c r="J26" s="474">
        <f>H26+I26</f>
        <v>23097500</v>
      </c>
      <c r="K26" s="474"/>
      <c r="L26" s="506"/>
      <c r="M26" s="404"/>
    </row>
    <row r="27" spans="5:16" ht="18.75" customHeight="1" x14ac:dyDescent="0.2">
      <c r="E27" s="372"/>
      <c r="F27" s="341" t="str">
        <f xml:space="preserve"> "Penerimaan Piutang " &amp;F25</f>
        <v>Penerimaan Piutang Pajak Wisma Pariwisata</v>
      </c>
      <c r="G27" s="475"/>
      <c r="H27" s="474">
        <f>'LRA-JUNI'!J27</f>
        <v>850000</v>
      </c>
      <c r="I27" s="474">
        <f>'REKON-JULI'!I23</f>
        <v>0</v>
      </c>
      <c r="J27" s="474">
        <f>H27+I27</f>
        <v>850000</v>
      </c>
      <c r="K27" s="474"/>
      <c r="L27" s="506"/>
      <c r="M27" s="469"/>
    </row>
    <row r="28" spans="5:16" ht="18.75" customHeight="1" x14ac:dyDescent="0.2">
      <c r="E28" s="373" t="s">
        <v>177</v>
      </c>
      <c r="F28" s="427" t="s">
        <v>159</v>
      </c>
      <c r="G28" s="476">
        <v>3637447807</v>
      </c>
      <c r="H28" s="473">
        <f>H29+H32+H35+H38</f>
        <v>1247084275</v>
      </c>
      <c r="I28" s="473">
        <f>I29+I32+I35+I38</f>
        <v>169386507</v>
      </c>
      <c r="J28" s="473">
        <f t="shared" ref="J28" si="7">J29+J32+J35+J38</f>
        <v>1416470782</v>
      </c>
      <c r="K28" s="473">
        <f>J28-G28</f>
        <v>-2220977025</v>
      </c>
      <c r="L28" s="505">
        <f>J28/G28*100</f>
        <v>38.9413362653371</v>
      </c>
      <c r="N28" s="404"/>
    </row>
    <row r="29" spans="5:16" ht="18.75" customHeight="1" x14ac:dyDescent="0.2">
      <c r="E29" s="372" t="s">
        <v>178</v>
      </c>
      <c r="F29" s="335" t="s">
        <v>179</v>
      </c>
      <c r="G29" s="477"/>
      <c r="H29" s="474">
        <f>H30+H31</f>
        <v>634108449</v>
      </c>
      <c r="I29" s="474">
        <f>I30+I31</f>
        <v>75302068</v>
      </c>
      <c r="J29" s="474">
        <f t="shared" ref="J29" si="8">J30+J31</f>
        <v>709410517</v>
      </c>
      <c r="K29" s="474"/>
      <c r="L29" s="506"/>
      <c r="M29" s="327"/>
      <c r="N29" s="404"/>
      <c r="P29"/>
    </row>
    <row r="30" spans="5:16" ht="18.75" customHeight="1" x14ac:dyDescent="0.2">
      <c r="E30" s="372"/>
      <c r="F30" s="341" t="s">
        <v>180</v>
      </c>
      <c r="G30" s="474"/>
      <c r="H30" s="474">
        <f>'LRA-JUNI'!J30</f>
        <v>557895666</v>
      </c>
      <c r="I30" s="474">
        <f>'REKON-JULI'!I26</f>
        <v>75302068</v>
      </c>
      <c r="J30" s="474">
        <f>H30+I30</f>
        <v>633197734</v>
      </c>
      <c r="K30" s="474"/>
      <c r="L30" s="506"/>
      <c r="M30" s="327"/>
      <c r="N30" s="404"/>
    </row>
    <row r="31" spans="5:16" ht="18.75" customHeight="1" x14ac:dyDescent="0.2">
      <c r="E31" s="372"/>
      <c r="F31" s="341" t="str">
        <f xml:space="preserve"> "Penerimaan Piutang " &amp;F29</f>
        <v>Penerimaan Piutang Pajak Restoran dan Sejenisnya</v>
      </c>
      <c r="G31" s="475"/>
      <c r="H31" s="474">
        <f>'LRA-JUNI'!J31</f>
        <v>76212783</v>
      </c>
      <c r="I31" s="474">
        <f>'REKON-JULI'!I27</f>
        <v>0</v>
      </c>
      <c r="J31" s="474">
        <f>H31+I31</f>
        <v>76212783</v>
      </c>
      <c r="K31" s="474"/>
      <c r="L31" s="507"/>
      <c r="M31" s="327"/>
    </row>
    <row r="32" spans="5:16" ht="18.75" customHeight="1" x14ac:dyDescent="0.2">
      <c r="E32" s="372" t="s">
        <v>181</v>
      </c>
      <c r="F32" s="335" t="s">
        <v>182</v>
      </c>
      <c r="G32" s="477"/>
      <c r="H32" s="483">
        <f>H33+H34</f>
        <v>84185917</v>
      </c>
      <c r="I32" s="483">
        <f>I33+I34</f>
        <v>16819809</v>
      </c>
      <c r="J32" s="483">
        <f t="shared" ref="J32" si="9">J33+J34</f>
        <v>101005726</v>
      </c>
      <c r="K32" s="483"/>
      <c r="L32" s="506"/>
      <c r="M32" s="404"/>
    </row>
    <row r="33" spans="5:16" ht="18.75" customHeight="1" x14ac:dyDescent="0.2">
      <c r="E33" s="372"/>
      <c r="F33" s="341" t="s">
        <v>183</v>
      </c>
      <c r="G33" s="474"/>
      <c r="H33" s="474">
        <f>'LRA-JUNI'!J33</f>
        <v>77438617</v>
      </c>
      <c r="I33" s="474">
        <f>'REKON-JULI'!I29</f>
        <v>16819809</v>
      </c>
      <c r="J33" s="474">
        <f>H33+I33</f>
        <v>94258426</v>
      </c>
      <c r="K33" s="474"/>
      <c r="L33" s="506"/>
      <c r="M33" s="404"/>
      <c r="N33" s="420"/>
    </row>
    <row r="34" spans="5:16" ht="18.75" customHeight="1" x14ac:dyDescent="0.2">
      <c r="E34" s="372"/>
      <c r="F34" s="341" t="str">
        <f xml:space="preserve"> "Penerimaan Piutang " &amp;F32</f>
        <v>Penerimaan Piutang Pajak Rumah Makan dan Sejenisnya</v>
      </c>
      <c r="G34" s="475"/>
      <c r="H34" s="474">
        <f>'LRA-JUNI'!J34</f>
        <v>6747300</v>
      </c>
      <c r="I34" s="474">
        <f>'REKON-JULI'!I30</f>
        <v>0</v>
      </c>
      <c r="J34" s="474">
        <f>H34+I34</f>
        <v>6747300</v>
      </c>
      <c r="K34" s="474"/>
      <c r="L34" s="507"/>
      <c r="M34" s="327"/>
    </row>
    <row r="35" spans="5:16" ht="18.75" customHeight="1" x14ac:dyDescent="0.2">
      <c r="E35" s="372" t="s">
        <v>184</v>
      </c>
      <c r="F35" s="335" t="s">
        <v>185</v>
      </c>
      <c r="G35" s="477"/>
      <c r="H35" s="474">
        <f>H36+H37</f>
        <v>206237574</v>
      </c>
      <c r="I35" s="474">
        <f>I36+I37</f>
        <v>16319800</v>
      </c>
      <c r="J35" s="474">
        <f t="shared" ref="J35" si="10">J36+J37</f>
        <v>222557374</v>
      </c>
      <c r="K35" s="474"/>
      <c r="L35" s="506"/>
    </row>
    <row r="36" spans="5:16" ht="18.75" customHeight="1" x14ac:dyDescent="0.2">
      <c r="E36" s="372"/>
      <c r="F36" s="341" t="s">
        <v>186</v>
      </c>
      <c r="G36" s="475"/>
      <c r="H36" s="474">
        <f>'LRA-JUNI'!J36</f>
        <v>173561956</v>
      </c>
      <c r="I36" s="474">
        <f>'REKON-JULI'!I32</f>
        <v>16319800</v>
      </c>
      <c r="J36" s="474">
        <f>H36+I36</f>
        <v>189881756</v>
      </c>
      <c r="K36" s="474"/>
      <c r="L36" s="507"/>
      <c r="M36" s="327"/>
    </row>
    <row r="37" spans="5:16" ht="18.75" customHeight="1" x14ac:dyDescent="0.2">
      <c r="E37" s="372"/>
      <c r="F37" s="341" t="str">
        <f xml:space="preserve"> "Penerimaan Piutang " &amp;F35</f>
        <v>Penerimaan Piutang Pajak Kafetaria dan Sejenisnya</v>
      </c>
      <c r="G37" s="475"/>
      <c r="H37" s="474">
        <f>'LRA-JUNI'!J37</f>
        <v>32675618</v>
      </c>
      <c r="I37" s="474">
        <f>'REKON-JULI'!I33</f>
        <v>0</v>
      </c>
      <c r="J37" s="474">
        <f>H37+I37</f>
        <v>32675618</v>
      </c>
      <c r="K37" s="474"/>
      <c r="L37" s="506"/>
      <c r="M37" s="404"/>
      <c r="N37" s="327"/>
    </row>
    <row r="38" spans="5:16" ht="18.75" customHeight="1" x14ac:dyDescent="0.2">
      <c r="E38" s="372" t="s">
        <v>188</v>
      </c>
      <c r="F38" s="335" t="s">
        <v>187</v>
      </c>
      <c r="G38" s="477"/>
      <c r="H38" s="474">
        <f>'LRA-JUNI'!J38</f>
        <v>322552335</v>
      </c>
      <c r="I38" s="474">
        <f>'REKON-JULI'!I34</f>
        <v>60944830</v>
      </c>
      <c r="J38" s="474">
        <f>H38+I38</f>
        <v>383497165</v>
      </c>
      <c r="K38" s="474"/>
      <c r="L38" s="506"/>
      <c r="M38" s="469"/>
      <c r="N38" s="327"/>
    </row>
    <row r="39" spans="5:16" ht="18.75" customHeight="1" x14ac:dyDescent="0.2">
      <c r="E39" s="373" t="s">
        <v>189</v>
      </c>
      <c r="F39" s="351" t="s">
        <v>160</v>
      </c>
      <c r="G39" s="473">
        <f>G40+G43</f>
        <v>11590549</v>
      </c>
      <c r="H39" s="473">
        <f>H40</f>
        <v>7490000</v>
      </c>
      <c r="I39" s="473">
        <f>I40</f>
        <v>1340000</v>
      </c>
      <c r="J39" s="473">
        <f t="shared" ref="J39" si="11">J40</f>
        <v>8830000</v>
      </c>
      <c r="K39" s="473">
        <f>J39-G39</f>
        <v>-2760549</v>
      </c>
      <c r="L39" s="505">
        <f>J39/G39*100</f>
        <v>76.182758901239282</v>
      </c>
      <c r="N39" s="327"/>
    </row>
    <row r="40" spans="5:16" ht="18.75" customHeight="1" x14ac:dyDescent="0.2">
      <c r="E40" s="374" t="s">
        <v>191</v>
      </c>
      <c r="F40" s="337" t="s">
        <v>190</v>
      </c>
      <c r="G40" s="474">
        <v>11590549</v>
      </c>
      <c r="H40" s="474">
        <f>H41+H42+H43+H44</f>
        <v>7490000</v>
      </c>
      <c r="I40" s="474">
        <f>I41+I42+I43+I44</f>
        <v>1340000</v>
      </c>
      <c r="J40" s="474">
        <f>J41+J42+J43+J44</f>
        <v>8830000</v>
      </c>
      <c r="K40" s="474"/>
      <c r="L40" s="506">
        <f>J40/G40*100</f>
        <v>76.182758901239282</v>
      </c>
      <c r="N40" s="422"/>
      <c r="O40" s="421"/>
    </row>
    <row r="41" spans="5:16" ht="18.75" customHeight="1" x14ac:dyDescent="0.2">
      <c r="E41" s="374"/>
      <c r="F41" s="344" t="s">
        <v>192</v>
      </c>
      <c r="G41" s="474"/>
      <c r="H41" s="474">
        <f>'LRA-JUNI'!J41</f>
        <v>2130000</v>
      </c>
      <c r="I41" s="474">
        <f>'REKON-JULI'!I37</f>
        <v>0</v>
      </c>
      <c r="J41" s="474">
        <f>H41+I41</f>
        <v>2130000</v>
      </c>
      <c r="K41" s="474"/>
      <c r="L41" s="506"/>
      <c r="N41" s="421"/>
      <c r="O41" s="327"/>
    </row>
    <row r="42" spans="5:16" ht="18.75" customHeight="1" x14ac:dyDescent="0.2">
      <c r="E42" s="374"/>
      <c r="F42" s="341" t="str">
        <f xml:space="preserve"> "Penerimaan Piutang " &amp;F40</f>
        <v>Penerimaan Piutang Pajak Diskotik, Karaoke, Club Malam, dan Sejenisnya</v>
      </c>
      <c r="G42" s="474"/>
      <c r="H42" s="474">
        <f>'LRA-JUNI'!J42</f>
        <v>0</v>
      </c>
      <c r="I42" s="474">
        <f>'REKON-JULI'!I38</f>
        <v>0</v>
      </c>
      <c r="J42" s="474">
        <f>H42+I42</f>
        <v>0</v>
      </c>
      <c r="K42" s="474"/>
      <c r="L42" s="507"/>
      <c r="N42" s="327"/>
    </row>
    <row r="43" spans="5:16" ht="18.75" customHeight="1" x14ac:dyDescent="0.2">
      <c r="E43" s="374"/>
      <c r="F43" s="341" t="s">
        <v>225</v>
      </c>
      <c r="G43" s="474"/>
      <c r="H43" s="474">
        <f>'LRA-JUNI'!J43</f>
        <v>5360000</v>
      </c>
      <c r="I43" s="474">
        <f>'REKON-JULI'!I39</f>
        <v>1340000</v>
      </c>
      <c r="J43" s="474">
        <f>H43+I43</f>
        <v>6700000</v>
      </c>
      <c r="K43" s="474"/>
      <c r="L43" s="507"/>
      <c r="M43"/>
    </row>
    <row r="44" spans="5:16" ht="18.75" customHeight="1" x14ac:dyDescent="0.2">
      <c r="E44" s="374"/>
      <c r="F44" s="341" t="s">
        <v>275</v>
      </c>
      <c r="G44" s="474"/>
      <c r="H44" s="474">
        <f>'LRA-JUNI'!J44</f>
        <v>0</v>
      </c>
      <c r="I44" s="474">
        <f>'REKON-JULI'!I40</f>
        <v>0</v>
      </c>
      <c r="J44" s="474">
        <f>H44+I44</f>
        <v>0</v>
      </c>
      <c r="K44" s="474"/>
      <c r="L44" s="507"/>
      <c r="M44"/>
    </row>
    <row r="45" spans="5:16" ht="18.75" customHeight="1" x14ac:dyDescent="0.2">
      <c r="E45" s="373" t="s">
        <v>193</v>
      </c>
      <c r="F45" s="351" t="s">
        <v>161</v>
      </c>
      <c r="G45" s="473">
        <f>G46+G47</f>
        <v>846864648</v>
      </c>
      <c r="H45" s="473">
        <f>H46+H47</f>
        <v>220344500</v>
      </c>
      <c r="I45" s="473">
        <f>I46+I47</f>
        <v>83436000</v>
      </c>
      <c r="J45" s="473">
        <f t="shared" ref="J45" si="12">J46+J47</f>
        <v>303780500</v>
      </c>
      <c r="K45" s="473">
        <f>J45-G45</f>
        <v>-543084148</v>
      </c>
      <c r="L45" s="505">
        <f>J45/G45*100</f>
        <v>35.871198628662086</v>
      </c>
    </row>
    <row r="46" spans="5:16" ht="18.75" customHeight="1" x14ac:dyDescent="0.2">
      <c r="E46" s="372" t="s">
        <v>195</v>
      </c>
      <c r="F46" s="335" t="s">
        <v>194</v>
      </c>
      <c r="G46" s="478">
        <v>426864648</v>
      </c>
      <c r="H46" s="474">
        <f>'LRA-JUNI'!J46</f>
        <v>72925000</v>
      </c>
      <c r="I46" s="474">
        <f>'REKON-JULI'!I42</f>
        <v>15100000</v>
      </c>
      <c r="J46" s="474">
        <f>H46+I46</f>
        <v>88025000</v>
      </c>
      <c r="K46" s="474"/>
      <c r="L46" s="506">
        <f t="shared" ref="L46:L52" si="13">J46/G46*100</f>
        <v>20.621290709461608</v>
      </c>
    </row>
    <row r="47" spans="5:16" ht="18.75" customHeight="1" x14ac:dyDescent="0.2">
      <c r="E47" s="372" t="s">
        <v>196</v>
      </c>
      <c r="F47" s="335" t="s">
        <v>197</v>
      </c>
      <c r="G47" s="478">
        <v>420000000</v>
      </c>
      <c r="H47" s="474">
        <f>'LRA-JUNI'!J47</f>
        <v>147419500</v>
      </c>
      <c r="I47" s="474">
        <f>'REKON-JULI'!I43</f>
        <v>68336000</v>
      </c>
      <c r="J47" s="474">
        <f>H47+I47</f>
        <v>215755500</v>
      </c>
      <c r="K47" s="474"/>
      <c r="L47" s="506">
        <f t="shared" si="13"/>
        <v>51.370357142857145</v>
      </c>
      <c r="M47" s="404"/>
    </row>
    <row r="48" spans="5:16" ht="18.75" customHeight="1" x14ac:dyDescent="0.2">
      <c r="E48" s="373" t="s">
        <v>198</v>
      </c>
      <c r="F48" s="351" t="s">
        <v>162</v>
      </c>
      <c r="G48" s="479">
        <v>20400000000</v>
      </c>
      <c r="H48" s="474">
        <f>'LRA-JUNI'!J48</f>
        <v>9332421734</v>
      </c>
      <c r="I48" s="474">
        <f>'REKON-JULI'!I44</f>
        <v>1575620539</v>
      </c>
      <c r="J48" s="473">
        <f>H48+I48</f>
        <v>10908042273</v>
      </c>
      <c r="K48" s="473">
        <f>J48-G48</f>
        <v>-9491957727</v>
      </c>
      <c r="L48" s="505">
        <f t="shared" si="13"/>
        <v>53.47079545588236</v>
      </c>
      <c r="M48" s="404"/>
      <c r="P48" s="403"/>
    </row>
    <row r="49" spans="5:14" ht="18.75" customHeight="1" x14ac:dyDescent="0.2">
      <c r="E49" s="373" t="s">
        <v>199</v>
      </c>
      <c r="F49" s="351" t="s">
        <v>85</v>
      </c>
      <c r="G49" s="480">
        <v>300000000</v>
      </c>
      <c r="H49" s="480">
        <f>H50+H51</f>
        <v>23460000</v>
      </c>
      <c r="I49" s="480">
        <f>I50+I51</f>
        <v>3980000</v>
      </c>
      <c r="J49" s="480">
        <f t="shared" ref="J49" si="14">J50+J51</f>
        <v>27440000</v>
      </c>
      <c r="K49" s="473">
        <f>J49-G49</f>
        <v>-272560000</v>
      </c>
      <c r="L49" s="505">
        <f t="shared" si="13"/>
        <v>9.1466666666666665</v>
      </c>
      <c r="M49" s="405"/>
      <c r="N49" s="403"/>
    </row>
    <row r="50" spans="5:14" ht="18.75" customHeight="1" x14ac:dyDescent="0.2">
      <c r="E50" s="373"/>
      <c r="F50" s="344" t="s">
        <v>163</v>
      </c>
      <c r="G50" s="480"/>
      <c r="H50" s="474">
        <f>'LRA-JUNI'!J50</f>
        <v>21160000</v>
      </c>
      <c r="I50" s="474">
        <f>'REKON-JULI'!I46</f>
        <v>3980000</v>
      </c>
      <c r="J50" s="474">
        <f>H50+I50</f>
        <v>25140000</v>
      </c>
      <c r="K50" s="474"/>
      <c r="L50" s="505"/>
    </row>
    <row r="51" spans="5:14" ht="18.75" customHeight="1" x14ac:dyDescent="0.2">
      <c r="E51" s="373"/>
      <c r="F51" s="341" t="str">
        <f xml:space="preserve"> "Penerimaan Piutang " &amp;F49</f>
        <v>Penerimaan Piutang Pajak Parkir</v>
      </c>
      <c r="G51" s="480"/>
      <c r="H51" s="474">
        <f>'LRA-JUNI'!J51</f>
        <v>2300000</v>
      </c>
      <c r="I51" s="474">
        <f>'REKON-JULI'!I47</f>
        <v>0</v>
      </c>
      <c r="J51" s="474">
        <f>H51+I51</f>
        <v>2300000</v>
      </c>
      <c r="K51" s="474"/>
      <c r="L51" s="505"/>
    </row>
    <row r="52" spans="5:14" ht="18.75" customHeight="1" x14ac:dyDescent="0.2">
      <c r="E52" s="373" t="s">
        <v>202</v>
      </c>
      <c r="F52" s="351" t="s">
        <v>200</v>
      </c>
      <c r="G52" s="480">
        <v>80000000</v>
      </c>
      <c r="H52" s="480">
        <f>H53+H54</f>
        <v>70186810</v>
      </c>
      <c r="I52" s="480">
        <f>I53+I54</f>
        <v>21724395</v>
      </c>
      <c r="J52" s="480">
        <f t="shared" ref="J52" si="15">J53+J54</f>
        <v>91911205</v>
      </c>
      <c r="K52" s="473">
        <f>J52-G52</f>
        <v>11911205</v>
      </c>
      <c r="L52" s="505">
        <f t="shared" si="13"/>
        <v>114.88900625000001</v>
      </c>
    </row>
    <row r="53" spans="5:14" ht="18.75" customHeight="1" x14ac:dyDescent="0.2">
      <c r="E53" s="372"/>
      <c r="F53" s="341" t="s">
        <v>201</v>
      </c>
      <c r="G53" s="478"/>
      <c r="H53" s="474">
        <f>'LRA-JUNI'!J53</f>
        <v>67669310</v>
      </c>
      <c r="I53" s="474">
        <f>'REKON-JULI'!I49</f>
        <v>21724395</v>
      </c>
      <c r="J53" s="474">
        <f>H53+I53</f>
        <v>89393705</v>
      </c>
      <c r="K53" s="474"/>
      <c r="L53" s="506"/>
      <c r="M53" s="403"/>
    </row>
    <row r="54" spans="5:14" ht="18.75" customHeight="1" x14ac:dyDescent="0.2">
      <c r="E54" s="372"/>
      <c r="F54" s="341" t="str">
        <f xml:space="preserve"> "Penerimaan Piutang " &amp;F52</f>
        <v>Penerimaan Piutang Pajak Air Tanah</v>
      </c>
      <c r="G54" s="481"/>
      <c r="H54" s="474">
        <f>'LRA-JUNI'!J54</f>
        <v>2517500</v>
      </c>
      <c r="I54" s="474">
        <f>'REKON-JULI'!I50</f>
        <v>0</v>
      </c>
      <c r="J54" s="474">
        <f>H54+I54</f>
        <v>2517500</v>
      </c>
      <c r="K54" s="474"/>
      <c r="L54" s="507"/>
    </row>
    <row r="55" spans="5:14" ht="18.75" customHeight="1" x14ac:dyDescent="0.2">
      <c r="E55" s="373" t="s">
        <v>203</v>
      </c>
      <c r="F55" s="351" t="s">
        <v>87</v>
      </c>
      <c r="G55" s="480">
        <v>500000000</v>
      </c>
      <c r="H55" s="474">
        <f>'LRA-JUNI'!J55</f>
        <v>0</v>
      </c>
      <c r="I55" s="474">
        <f>'REKON-JULI'!I51</f>
        <v>0</v>
      </c>
      <c r="J55" s="474">
        <f>H55+I55</f>
        <v>0</v>
      </c>
      <c r="K55" s="473">
        <f>J55-G55</f>
        <v>-500000000</v>
      </c>
      <c r="L55" s="505">
        <f>J55/G55*100</f>
        <v>0</v>
      </c>
    </row>
    <row r="56" spans="5:14" ht="18.75" customHeight="1" x14ac:dyDescent="0.2">
      <c r="E56" s="373" t="s">
        <v>204</v>
      </c>
      <c r="F56" s="351" t="s">
        <v>226</v>
      </c>
      <c r="G56" s="480">
        <v>785886750</v>
      </c>
      <c r="H56" s="480">
        <f>H57+H58</f>
        <v>4385000</v>
      </c>
      <c r="I56" s="480">
        <f>I57+I58</f>
        <v>0</v>
      </c>
      <c r="J56" s="473">
        <f>J57+J58</f>
        <v>4385000</v>
      </c>
      <c r="K56" s="473">
        <f>J56-G56</f>
        <v>-781501750</v>
      </c>
      <c r="L56" s="505">
        <f t="shared" ref="L56" si="16">J56/G56*100</f>
        <v>0.55796843501942228</v>
      </c>
      <c r="N56" s="403" t="s">
        <v>284</v>
      </c>
    </row>
    <row r="57" spans="5:14" ht="18.75" customHeight="1" x14ac:dyDescent="0.2">
      <c r="E57" s="373"/>
      <c r="F57" s="401" t="s">
        <v>228</v>
      </c>
      <c r="G57" s="480"/>
      <c r="H57" s="474">
        <f>'LRA-JUNI'!J57</f>
        <v>4385000</v>
      </c>
      <c r="I57" s="474">
        <f>'REKON-JULI'!I53</f>
        <v>0</v>
      </c>
      <c r="J57" s="474">
        <f>H57+I57</f>
        <v>4385000</v>
      </c>
      <c r="K57" s="474"/>
      <c r="L57" s="505"/>
    </row>
    <row r="58" spans="5:14" ht="18.75" customHeight="1" x14ac:dyDescent="0.2">
      <c r="E58" s="373"/>
      <c r="F58" s="401" t="s">
        <v>227</v>
      </c>
      <c r="G58" s="480"/>
      <c r="H58" s="474">
        <f>'LRA-JUNI'!J58</f>
        <v>0</v>
      </c>
      <c r="I58" s="474">
        <f>'REKON-JULI'!I54</f>
        <v>0</v>
      </c>
      <c r="J58" s="474">
        <f>H58+I58</f>
        <v>0</v>
      </c>
      <c r="K58" s="474"/>
      <c r="L58" s="505"/>
    </row>
    <row r="59" spans="5:14" ht="27" customHeight="1" x14ac:dyDescent="0.2">
      <c r="E59" s="373" t="s">
        <v>206</v>
      </c>
      <c r="F59" s="360" t="s">
        <v>205</v>
      </c>
      <c r="G59" s="482">
        <f>G60+G61</f>
        <v>33451567633</v>
      </c>
      <c r="H59" s="482">
        <f>H60+H61</f>
        <v>1314521150</v>
      </c>
      <c r="I59" s="482">
        <f>I60+I61</f>
        <v>1226362334</v>
      </c>
      <c r="J59" s="482">
        <f t="shared" ref="J59" si="17">J60+J61</f>
        <v>2540883484</v>
      </c>
      <c r="K59" s="473">
        <f>J59-G59</f>
        <v>-30910684149</v>
      </c>
      <c r="L59" s="508">
        <f>J59/G59*100</f>
        <v>7.5957082546212762</v>
      </c>
      <c r="M59" s="327">
        <f>J59+J68</f>
        <v>2889865090</v>
      </c>
      <c r="N59" s="403"/>
    </row>
    <row r="60" spans="5:14" ht="27" customHeight="1" x14ac:dyDescent="0.2">
      <c r="E60" s="372"/>
      <c r="F60" s="339" t="s">
        <v>207</v>
      </c>
      <c r="G60" s="481">
        <v>15673511656</v>
      </c>
      <c r="H60" s="474">
        <f>'LRA-JUNI'!J60</f>
        <v>533643548</v>
      </c>
      <c r="I60" s="474">
        <f>'REKON-JULI'!I56</f>
        <v>895849128</v>
      </c>
      <c r="J60" s="474">
        <f>H60+I60</f>
        <v>1429492676</v>
      </c>
      <c r="K60" s="474"/>
      <c r="L60" s="509">
        <f t="shared" ref="L60" si="18">J60/G60*100</f>
        <v>9.1204364878420456</v>
      </c>
    </row>
    <row r="61" spans="5:14" ht="27" customHeight="1" x14ac:dyDescent="0.2">
      <c r="E61" s="372"/>
      <c r="F61" s="339" t="s">
        <v>208</v>
      </c>
      <c r="G61" s="481">
        <v>17778055977</v>
      </c>
      <c r="H61" s="474">
        <f>'LRA-JUNI'!J61</f>
        <v>780877602</v>
      </c>
      <c r="I61" s="474">
        <f>'REKON-JULI'!I57</f>
        <v>330513206</v>
      </c>
      <c r="J61" s="474">
        <f>H61+I61</f>
        <v>1111390808</v>
      </c>
      <c r="K61" s="474"/>
      <c r="L61" s="507"/>
      <c r="M61" s="327"/>
    </row>
    <row r="62" spans="5:14" ht="26.25" customHeight="1" x14ac:dyDescent="0.2">
      <c r="E62" s="373" t="s">
        <v>209</v>
      </c>
      <c r="F62" s="352" t="s">
        <v>115</v>
      </c>
      <c r="G62" s="480">
        <v>11843815804</v>
      </c>
      <c r="H62" s="473">
        <f>'LRA-JUNI'!J62</f>
        <v>2524709550</v>
      </c>
      <c r="I62" s="473">
        <f>'REKON-JULI'!I58</f>
        <v>466457700</v>
      </c>
      <c r="J62" s="473">
        <f>H62+I62</f>
        <v>2991167250</v>
      </c>
      <c r="K62" s="473">
        <f>J62-G62</f>
        <v>-8852648554</v>
      </c>
      <c r="L62" s="510">
        <f>J62/G62*100</f>
        <v>25.255097677133715</v>
      </c>
      <c r="M62" s="419"/>
    </row>
    <row r="63" spans="5:14" ht="10.5" customHeight="1" x14ac:dyDescent="0.2">
      <c r="E63" s="372"/>
      <c r="F63" s="336"/>
      <c r="G63" s="478"/>
      <c r="H63" s="478"/>
      <c r="I63" s="478"/>
      <c r="J63" s="478"/>
      <c r="K63" s="474"/>
      <c r="L63" s="506"/>
    </row>
    <row r="64" spans="5:14" ht="18.75" customHeight="1" x14ac:dyDescent="0.2">
      <c r="E64" s="525" t="str">
        <f>E14</f>
        <v>4.1.02</v>
      </c>
      <c r="F64" s="526" t="str">
        <f>F14</f>
        <v>HASIL RETRIBUSI DAERAH</v>
      </c>
      <c r="G64" s="519">
        <f>G65</f>
        <v>538484000</v>
      </c>
      <c r="H64" s="519">
        <f>H65</f>
        <v>8991000</v>
      </c>
      <c r="I64" s="519">
        <f>I65</f>
        <v>5394600</v>
      </c>
      <c r="J64" s="519">
        <f t="shared" ref="J64:J65" si="19">J65</f>
        <v>14385600</v>
      </c>
      <c r="K64" s="523">
        <f>J64-G64</f>
        <v>-524098400</v>
      </c>
      <c r="L64" s="524">
        <f>J64/G64*100</f>
        <v>2.6714999888576076</v>
      </c>
    </row>
    <row r="65" spans="5:14" s="313" customFormat="1" ht="18.75" customHeight="1" x14ac:dyDescent="0.2">
      <c r="E65" s="372" t="s">
        <v>210</v>
      </c>
      <c r="F65" s="371" t="s">
        <v>93</v>
      </c>
      <c r="G65" s="478">
        <f>G66+G67</f>
        <v>538484000</v>
      </c>
      <c r="H65" s="481">
        <f>H66</f>
        <v>8991000</v>
      </c>
      <c r="I65" s="481">
        <f>I66</f>
        <v>5394600</v>
      </c>
      <c r="J65" s="481">
        <f t="shared" si="19"/>
        <v>14385600</v>
      </c>
      <c r="K65" s="473"/>
      <c r="L65" s="507">
        <f>J65/G65*100</f>
        <v>2.6714999888576076</v>
      </c>
    </row>
    <row r="66" spans="5:14" ht="18.75" customHeight="1" x14ac:dyDescent="0.2">
      <c r="E66" s="372" t="s">
        <v>211</v>
      </c>
      <c r="F66" s="336" t="s">
        <v>212</v>
      </c>
      <c r="G66" s="481">
        <v>538484000</v>
      </c>
      <c r="H66" s="474">
        <f>'LRA-JUNI'!J66</f>
        <v>8991000</v>
      </c>
      <c r="I66" s="474">
        <f>'REKON-JULI'!I62</f>
        <v>5394600</v>
      </c>
      <c r="J66" s="474">
        <f>H66+I66</f>
        <v>14385600</v>
      </c>
      <c r="K66" s="474"/>
      <c r="L66" s="506">
        <f>J66/G66*100</f>
        <v>2.6714999888576076</v>
      </c>
    </row>
    <row r="67" spans="5:14" ht="21" customHeight="1" x14ac:dyDescent="0.2">
      <c r="E67" s="372"/>
      <c r="F67" s="339" t="s">
        <v>213</v>
      </c>
      <c r="G67" s="478"/>
      <c r="H67" s="474">
        <f>'LRA-JUNI'!J67</f>
        <v>8991000</v>
      </c>
      <c r="I67" s="474">
        <f>'REKON-JULI'!I63</f>
        <v>5394600</v>
      </c>
      <c r="J67" s="474">
        <f>H67+I67</f>
        <v>14385600</v>
      </c>
      <c r="K67" s="474"/>
      <c r="L67" s="506"/>
    </row>
    <row r="68" spans="5:14" ht="21" customHeight="1" x14ac:dyDescent="0.2">
      <c r="E68" s="525" t="s">
        <v>214</v>
      </c>
      <c r="F68" s="526" t="str">
        <f>F15</f>
        <v>LAIN-LAIN PAD YANG SAH</v>
      </c>
      <c r="G68" s="519">
        <f>G69</f>
        <v>300000000</v>
      </c>
      <c r="H68" s="519">
        <f>H69</f>
        <v>227107546</v>
      </c>
      <c r="I68" s="519">
        <f>I69</f>
        <v>121874060</v>
      </c>
      <c r="J68" s="519">
        <f t="shared" ref="J68" si="20">J69</f>
        <v>348981606</v>
      </c>
      <c r="K68" s="523">
        <f>J68-G68</f>
        <v>48981606</v>
      </c>
      <c r="L68" s="524">
        <f>J68/G68*100</f>
        <v>116.327202</v>
      </c>
    </row>
    <row r="69" spans="5:14" ht="24" customHeight="1" x14ac:dyDescent="0.2">
      <c r="E69" s="372" t="s">
        <v>216</v>
      </c>
      <c r="F69" s="371" t="s">
        <v>217</v>
      </c>
      <c r="G69" s="478">
        <v>300000000</v>
      </c>
      <c r="H69" s="478">
        <f>H70+H71+H72</f>
        <v>227107546</v>
      </c>
      <c r="I69" s="478">
        <f>I70+I71+I72</f>
        <v>121874060</v>
      </c>
      <c r="J69" s="478">
        <f t="shared" ref="J69" si="21">J70+J71+J72</f>
        <v>348981606</v>
      </c>
      <c r="K69" s="473"/>
      <c r="L69" s="506">
        <f>J69/G69*100</f>
        <v>116.327202</v>
      </c>
      <c r="M69" s="405"/>
    </row>
    <row r="70" spans="5:14" ht="24" customHeight="1" x14ac:dyDescent="0.25">
      <c r="E70" s="372" t="s">
        <v>215</v>
      </c>
      <c r="F70" s="339" t="s">
        <v>218</v>
      </c>
      <c r="G70" s="478">
        <v>300000000</v>
      </c>
      <c r="H70" s="474">
        <f>'LRA-JUNI'!J70</f>
        <v>225678570</v>
      </c>
      <c r="I70" s="474">
        <f>'REKON-JULI'!I66</f>
        <v>121829017</v>
      </c>
      <c r="J70" s="474">
        <f>H70+I70</f>
        <v>347507587</v>
      </c>
      <c r="K70" s="474"/>
      <c r="L70" s="506">
        <f>J70/G70*100</f>
        <v>115.83586233333334</v>
      </c>
      <c r="M70" s="423"/>
      <c r="N70" s="424"/>
    </row>
    <row r="71" spans="5:14" ht="24" customHeight="1" x14ac:dyDescent="0.25">
      <c r="E71" s="372"/>
      <c r="F71" s="339" t="s">
        <v>281</v>
      </c>
      <c r="G71" s="478"/>
      <c r="H71" s="474">
        <f>'LRA-JUNI'!J71</f>
        <v>1428976</v>
      </c>
      <c r="I71" s="474">
        <f>'REKON-JULI'!I67</f>
        <v>45043</v>
      </c>
      <c r="J71" s="474">
        <f>H71+I71</f>
        <v>1474019</v>
      </c>
      <c r="K71" s="474"/>
      <c r="L71" s="506"/>
      <c r="M71" s="423"/>
      <c r="N71" s="424"/>
    </row>
    <row r="72" spans="5:14" ht="24" customHeight="1" x14ac:dyDescent="0.25">
      <c r="E72" s="372"/>
      <c r="F72" s="339" t="s">
        <v>229</v>
      </c>
      <c r="G72" s="478"/>
      <c r="H72" s="474">
        <f>'LRA-JUNI'!J72</f>
        <v>0</v>
      </c>
      <c r="I72" s="474">
        <f>'REKON-JULI'!I68</f>
        <v>0</v>
      </c>
      <c r="J72" s="474">
        <f>H72+I72</f>
        <v>0</v>
      </c>
      <c r="K72" s="474"/>
      <c r="L72" s="506"/>
      <c r="M72" s="423"/>
      <c r="N72" s="424"/>
    </row>
    <row r="73" spans="5:14" ht="10.5" customHeight="1" thickBot="1" x14ac:dyDescent="0.3">
      <c r="E73" s="345"/>
      <c r="F73" s="335"/>
      <c r="G73" s="334"/>
      <c r="H73" s="334"/>
      <c r="I73" s="334"/>
      <c r="J73" s="334"/>
      <c r="K73" s="332"/>
      <c r="L73" s="333"/>
      <c r="M73" s="424"/>
      <c r="N73" s="424"/>
    </row>
    <row r="74" spans="5:14" ht="10.5" customHeight="1" x14ac:dyDescent="0.25">
      <c r="E74" s="353"/>
      <c r="F74" s="354"/>
      <c r="G74" s="355"/>
      <c r="H74" s="355"/>
      <c r="I74" s="355"/>
      <c r="J74" s="355"/>
      <c r="K74" s="355"/>
      <c r="L74" s="356"/>
      <c r="M74" s="423"/>
      <c r="N74" s="424"/>
    </row>
    <row r="75" spans="5:14" ht="10.5" customHeight="1" x14ac:dyDescent="0.2">
      <c r="E75" s="364"/>
      <c r="F75" s="365"/>
      <c r="G75" s="366"/>
      <c r="H75" s="366"/>
      <c r="I75" s="366"/>
      <c r="J75" s="366"/>
      <c r="K75" s="366"/>
      <c r="L75" s="367"/>
    </row>
    <row r="76" spans="5:14" ht="19.5" customHeight="1" x14ac:dyDescent="0.2">
      <c r="J76" s="866" t="s">
        <v>314</v>
      </c>
      <c r="K76" s="866"/>
      <c r="L76" s="866"/>
    </row>
    <row r="77" spans="5:14" ht="12.75" customHeight="1" x14ac:dyDescent="0.2">
      <c r="E77" s="867"/>
      <c r="F77" s="867"/>
      <c r="G77" s="868"/>
      <c r="H77" s="868"/>
      <c r="I77" s="868"/>
      <c r="J77" s="869" t="s">
        <v>288</v>
      </c>
      <c r="K77" s="869"/>
      <c r="L77" s="869"/>
      <c r="M77" s="860"/>
      <c r="N77" s="860"/>
    </row>
    <row r="78" spans="5:14" x14ac:dyDescent="0.2">
      <c r="J78" s="511"/>
      <c r="K78" s="511"/>
      <c r="L78" s="511"/>
    </row>
    <row r="79" spans="5:14" ht="28.5" customHeight="1" x14ac:dyDescent="0.2">
      <c r="J79" s="511"/>
      <c r="K79" s="511"/>
      <c r="L79" s="511"/>
    </row>
    <row r="80" spans="5:14" x14ac:dyDescent="0.2">
      <c r="E80" s="838"/>
      <c r="F80" s="838"/>
      <c r="G80" s="838"/>
      <c r="H80" s="838"/>
      <c r="I80" s="838"/>
      <c r="J80" s="865" t="str">
        <f>'[2]SPJ-MEI'!$C$82</f>
        <v>A. SUFARDIMAN,.SH.M.Si</v>
      </c>
      <c r="K80" s="865"/>
      <c r="L80" s="865"/>
      <c r="M80" s="318"/>
      <c r="N80" s="316"/>
    </row>
    <row r="81" spans="5:14" x14ac:dyDescent="0.2">
      <c r="E81" s="833"/>
      <c r="F81" s="833"/>
      <c r="G81" s="832"/>
      <c r="H81" s="833"/>
      <c r="I81" s="833"/>
      <c r="J81" s="862" t="str">
        <f>'[2]SPJ-MEI'!$C$83</f>
        <v>NIP. 19730215 200003 1 005</v>
      </c>
      <c r="K81" s="862"/>
      <c r="L81" s="862"/>
      <c r="M81" s="863"/>
      <c r="N81" s="863"/>
    </row>
    <row r="82" spans="5:14" x14ac:dyDescent="0.2">
      <c r="F82" s="316"/>
      <c r="G82" s="314"/>
      <c r="H82" s="314"/>
      <c r="I82" s="314"/>
      <c r="J82" s="833"/>
      <c r="K82" s="833"/>
      <c r="L82" s="833"/>
      <c r="M82" s="863"/>
      <c r="N82" s="863"/>
    </row>
    <row r="83" spans="5:14" x14ac:dyDescent="0.2">
      <c r="F83" s="316"/>
      <c r="G83" s="314"/>
      <c r="H83" s="314"/>
      <c r="I83" s="314"/>
      <c r="J83" s="677"/>
      <c r="K83" s="677"/>
      <c r="L83" s="677"/>
      <c r="M83" s="686"/>
      <c r="N83" s="686"/>
    </row>
    <row r="84" spans="5:14" x14ac:dyDescent="0.2">
      <c r="F84" s="677"/>
      <c r="G84" s="833"/>
      <c r="H84" s="833"/>
      <c r="I84" s="833"/>
      <c r="J84" s="833"/>
      <c r="K84" s="833"/>
      <c r="L84" s="833"/>
      <c r="M84" s="833"/>
      <c r="N84" s="833"/>
    </row>
    <row r="85" spans="5:14" x14ac:dyDescent="0.2">
      <c r="F85" s="368"/>
      <c r="G85" s="369"/>
      <c r="H85" s="677"/>
      <c r="I85" s="677"/>
      <c r="J85" s="677"/>
      <c r="K85" s="677"/>
      <c r="L85" s="677"/>
      <c r="M85" s="677"/>
      <c r="N85" s="677"/>
    </row>
    <row r="86" spans="5:14" x14ac:dyDescent="0.2">
      <c r="G86" s="677"/>
      <c r="H86" s="677"/>
      <c r="I86" s="677"/>
      <c r="J86" s="677"/>
      <c r="K86" s="677"/>
      <c r="L86" s="677"/>
      <c r="M86" s="677"/>
      <c r="N86" s="677"/>
    </row>
    <row r="87" spans="5:14" x14ac:dyDescent="0.2">
      <c r="F87" s="338"/>
      <c r="G87" s="686"/>
      <c r="H87" s="677"/>
      <c r="I87" s="677"/>
      <c r="J87" s="677"/>
      <c r="K87" s="677"/>
      <c r="L87" s="677"/>
      <c r="M87" s="677"/>
      <c r="N87" s="677"/>
    </row>
    <row r="88" spans="5:14" x14ac:dyDescent="0.2">
      <c r="F88" s="338"/>
      <c r="G88" s="316"/>
      <c r="H88" s="677"/>
      <c r="I88" s="677"/>
      <c r="J88" s="677"/>
      <c r="K88" s="677"/>
      <c r="L88" s="677"/>
      <c r="M88" s="677"/>
      <c r="N88" s="677"/>
    </row>
    <row r="89" spans="5:14" x14ac:dyDescent="0.2">
      <c r="F89" s="338"/>
      <c r="G89" s="686"/>
      <c r="H89" s="677"/>
      <c r="I89" s="677"/>
      <c r="J89" s="677"/>
      <c r="K89" s="677"/>
      <c r="L89" s="677"/>
      <c r="M89" s="677"/>
      <c r="N89" s="677"/>
    </row>
    <row r="90" spans="5:14" x14ac:dyDescent="0.2">
      <c r="F90" s="314"/>
      <c r="G90" s="686"/>
      <c r="H90" s="677"/>
      <c r="I90" s="677"/>
      <c r="J90" s="677"/>
      <c r="K90" s="677"/>
      <c r="L90" s="677"/>
      <c r="M90" s="677"/>
      <c r="N90" s="677"/>
    </row>
    <row r="91" spans="5:14" x14ac:dyDescent="0.2">
      <c r="H91" s="677"/>
      <c r="I91" s="677"/>
      <c r="J91" s="677"/>
      <c r="K91" s="677"/>
      <c r="L91" s="677"/>
      <c r="M91" s="677"/>
      <c r="N91" s="677"/>
    </row>
    <row r="92" spans="5:14" x14ac:dyDescent="0.2">
      <c r="F92" s="314"/>
      <c r="G92" s="686"/>
    </row>
    <row r="93" spans="5:14" x14ac:dyDescent="0.2">
      <c r="I93" s="328" t="s">
        <v>145</v>
      </c>
    </row>
    <row r="96" spans="5:14" x14ac:dyDescent="0.2">
      <c r="E96" s="864"/>
      <c r="F96" s="864"/>
      <c r="G96" s="864"/>
      <c r="H96" s="864"/>
      <c r="I96" s="864"/>
      <c r="J96" s="864"/>
      <c r="K96" s="864"/>
      <c r="L96" s="864"/>
    </row>
    <row r="97" spans="5:13" x14ac:dyDescent="0.2">
      <c r="E97" s="864"/>
      <c r="F97" s="864"/>
      <c r="G97" s="864"/>
      <c r="H97" s="864"/>
      <c r="I97" s="864"/>
      <c r="J97" s="864"/>
      <c r="K97" s="864"/>
      <c r="L97" s="864"/>
    </row>
    <row r="98" spans="5:13" x14ac:dyDescent="0.2">
      <c r="E98" s="861"/>
      <c r="F98" s="861"/>
      <c r="G98" s="861"/>
      <c r="H98" s="861"/>
      <c r="I98" s="861"/>
      <c r="J98" s="861"/>
      <c r="K98" s="861"/>
      <c r="L98" s="861"/>
    </row>
    <row r="99" spans="5:13" x14ac:dyDescent="0.2">
      <c r="E99" s="425"/>
      <c r="F99" s="425"/>
      <c r="G99" s="425"/>
      <c r="H99" s="425"/>
      <c r="I99" s="425"/>
      <c r="J99" s="425"/>
      <c r="K99" s="425"/>
      <c r="L99" s="425"/>
      <c r="M99" s="425"/>
    </row>
    <row r="100" spans="5:13" x14ac:dyDescent="0.2">
      <c r="E100" s="433"/>
      <c r="F100" s="434"/>
      <c r="G100" s="435"/>
      <c r="H100" s="434"/>
      <c r="I100" s="434"/>
      <c r="J100" s="434"/>
      <c r="K100" s="434"/>
      <c r="L100" s="434"/>
      <c r="M100" s="425"/>
    </row>
    <row r="101" spans="5:13" ht="17.25" customHeight="1" x14ac:dyDescent="0.2">
      <c r="E101" s="436"/>
      <c r="F101" s="437"/>
      <c r="G101" s="438"/>
      <c r="H101" s="438"/>
      <c r="I101" s="438"/>
      <c r="J101" s="438"/>
      <c r="K101" s="438"/>
      <c r="L101" s="439"/>
      <c r="M101" s="425"/>
    </row>
    <row r="102" spans="5:13" ht="17.25" customHeight="1" x14ac:dyDescent="0.2">
      <c r="E102" s="440"/>
      <c r="F102" s="441"/>
      <c r="G102" s="442"/>
      <c r="H102" s="442"/>
      <c r="I102" s="442"/>
      <c r="J102" s="442"/>
      <c r="K102" s="442"/>
      <c r="L102" s="443"/>
      <c r="M102" s="425"/>
    </row>
    <row r="103" spans="5:13" ht="22.5" customHeight="1" x14ac:dyDescent="0.2">
      <c r="E103" s="440"/>
      <c r="F103" s="441"/>
      <c r="G103" s="442"/>
      <c r="H103" s="442"/>
      <c r="I103" s="442"/>
      <c r="J103" s="442"/>
      <c r="K103" s="442"/>
      <c r="L103" s="443"/>
      <c r="M103" s="425"/>
    </row>
    <row r="104" spans="5:13" ht="22.5" customHeight="1" x14ac:dyDescent="0.2">
      <c r="E104" s="440"/>
      <c r="F104" s="441"/>
      <c r="G104" s="442"/>
      <c r="H104" s="442"/>
      <c r="I104" s="442"/>
      <c r="J104" s="442"/>
      <c r="K104" s="442"/>
      <c r="L104" s="443"/>
      <c r="M104" s="425"/>
    </row>
    <row r="105" spans="5:13" ht="14.25" customHeight="1" x14ac:dyDescent="0.2">
      <c r="E105" s="444"/>
      <c r="F105" s="445"/>
      <c r="G105" s="446"/>
      <c r="H105" s="446"/>
      <c r="I105" s="446"/>
      <c r="J105" s="446"/>
      <c r="K105" s="446"/>
      <c r="L105" s="447"/>
      <c r="M105" s="425"/>
    </row>
    <row r="106" spans="5:13" ht="16.5" customHeight="1" x14ac:dyDescent="0.2">
      <c r="E106" s="444"/>
      <c r="F106" s="445"/>
      <c r="G106" s="446"/>
      <c r="H106" s="446"/>
      <c r="I106" s="446"/>
      <c r="J106" s="446"/>
      <c r="K106" s="446"/>
      <c r="L106" s="447"/>
      <c r="M106" s="425"/>
    </row>
    <row r="107" spans="5:13" ht="16.5" customHeight="1" x14ac:dyDescent="0.2">
      <c r="E107" s="444"/>
      <c r="F107" s="448"/>
      <c r="G107" s="449"/>
      <c r="H107" s="449"/>
      <c r="I107" s="449"/>
      <c r="J107" s="449"/>
      <c r="K107" s="449"/>
      <c r="L107" s="450"/>
      <c r="M107" s="425"/>
    </row>
    <row r="108" spans="5:13" ht="23.25" customHeight="1" x14ac:dyDescent="0.2">
      <c r="E108" s="444"/>
      <c r="F108" s="451"/>
      <c r="G108" s="449"/>
      <c r="H108" s="449"/>
      <c r="I108" s="449"/>
      <c r="J108" s="449"/>
      <c r="K108" s="449"/>
      <c r="L108" s="450"/>
      <c r="M108" s="425"/>
    </row>
    <row r="109" spans="5:13" ht="19.5" customHeight="1" x14ac:dyDescent="0.2">
      <c r="E109" s="444"/>
      <c r="F109" s="448"/>
      <c r="G109" s="449"/>
      <c r="H109" s="449"/>
      <c r="I109" s="449"/>
      <c r="J109" s="449"/>
      <c r="K109" s="449"/>
      <c r="L109" s="450"/>
      <c r="M109" s="425"/>
    </row>
    <row r="110" spans="5:13" ht="18.75" customHeight="1" x14ac:dyDescent="0.2">
      <c r="E110" s="444"/>
      <c r="F110" s="448"/>
      <c r="G110" s="449"/>
      <c r="H110" s="449"/>
      <c r="I110" s="449"/>
      <c r="J110" s="449"/>
      <c r="K110" s="449"/>
      <c r="L110" s="450"/>
      <c r="M110" s="425"/>
    </row>
    <row r="111" spans="5:13" ht="19.5" customHeight="1" x14ac:dyDescent="0.2">
      <c r="E111" s="444"/>
      <c r="F111" s="448"/>
      <c r="G111" s="449"/>
      <c r="H111" s="449"/>
      <c r="I111" s="449"/>
      <c r="J111" s="449"/>
      <c r="K111" s="449"/>
      <c r="L111" s="450"/>
      <c r="M111" s="425"/>
    </row>
    <row r="112" spans="5:13" ht="19.5" customHeight="1" x14ac:dyDescent="0.2">
      <c r="E112" s="444"/>
      <c r="F112" s="448"/>
      <c r="G112" s="449"/>
      <c r="H112" s="449"/>
      <c r="I112" s="449"/>
      <c r="J112" s="449"/>
      <c r="K112" s="449"/>
      <c r="L112" s="450"/>
      <c r="M112" s="425"/>
    </row>
    <row r="113" spans="5:13" ht="19.5" customHeight="1" x14ac:dyDescent="0.2">
      <c r="E113" s="444"/>
      <c r="F113" s="452"/>
      <c r="G113" s="449"/>
      <c r="H113" s="449"/>
      <c r="I113" s="449"/>
      <c r="J113" s="449"/>
      <c r="K113" s="449"/>
      <c r="L113" s="450"/>
      <c r="M113" s="425"/>
    </row>
    <row r="114" spans="5:13" ht="19.5" customHeight="1" x14ac:dyDescent="0.2">
      <c r="E114" s="444"/>
      <c r="F114" s="448"/>
      <c r="G114" s="449"/>
      <c r="H114" s="449"/>
      <c r="I114" s="449"/>
      <c r="J114" s="449"/>
      <c r="K114" s="449"/>
      <c r="L114" s="450"/>
      <c r="M114" s="425"/>
    </row>
    <row r="115" spans="5:13" ht="19.5" customHeight="1" x14ac:dyDescent="0.2">
      <c r="E115" s="444"/>
      <c r="F115" s="452"/>
      <c r="G115" s="449"/>
      <c r="H115" s="449"/>
      <c r="I115" s="449"/>
      <c r="J115" s="449"/>
      <c r="K115" s="449"/>
      <c r="L115" s="450"/>
      <c r="M115" s="425"/>
    </row>
    <row r="116" spans="5:13" ht="19.5" customHeight="1" x14ac:dyDescent="0.2">
      <c r="E116" s="444"/>
      <c r="F116" s="448"/>
      <c r="G116" s="449"/>
      <c r="H116" s="449"/>
      <c r="I116" s="449"/>
      <c r="J116" s="449"/>
      <c r="K116" s="449"/>
      <c r="L116" s="450"/>
      <c r="M116" s="425"/>
    </row>
    <row r="117" spans="5:13" ht="19.5" customHeight="1" x14ac:dyDescent="0.2">
      <c r="E117" s="444"/>
      <c r="F117" s="448"/>
      <c r="G117" s="449"/>
      <c r="H117" s="449"/>
      <c r="I117" s="449"/>
      <c r="J117" s="449"/>
      <c r="K117" s="449"/>
      <c r="L117" s="450"/>
      <c r="M117" s="425"/>
    </row>
    <row r="118" spans="5:13" ht="19.5" customHeight="1" x14ac:dyDescent="0.2">
      <c r="E118" s="444"/>
      <c r="F118" s="453"/>
      <c r="G118" s="449"/>
      <c r="H118" s="449"/>
      <c r="I118" s="449"/>
      <c r="J118" s="449"/>
      <c r="K118" s="449"/>
      <c r="L118" s="450"/>
      <c r="M118" s="425"/>
    </row>
    <row r="119" spans="5:13" ht="16.5" customHeight="1" x14ac:dyDescent="0.2">
      <c r="E119" s="444"/>
      <c r="F119" s="453"/>
      <c r="G119" s="449"/>
      <c r="H119" s="449"/>
      <c r="I119" s="449"/>
      <c r="J119" s="449"/>
      <c r="K119" s="449"/>
      <c r="L119" s="450"/>
      <c r="M119" s="425"/>
    </row>
    <row r="120" spans="5:13" ht="15" customHeight="1" x14ac:dyDescent="0.2">
      <c r="E120" s="444"/>
      <c r="F120" s="448"/>
      <c r="G120" s="449"/>
      <c r="H120" s="449"/>
      <c r="I120" s="449"/>
      <c r="J120" s="449"/>
      <c r="K120" s="449"/>
      <c r="L120" s="450"/>
      <c r="M120" s="425"/>
    </row>
    <row r="121" spans="5:13" ht="19.5" customHeight="1" x14ac:dyDescent="0.2">
      <c r="E121" s="444"/>
      <c r="F121" s="448"/>
      <c r="G121" s="449"/>
      <c r="H121" s="449"/>
      <c r="I121" s="449"/>
      <c r="J121" s="449"/>
      <c r="K121" s="449"/>
      <c r="L121" s="450"/>
      <c r="M121" s="425"/>
    </row>
    <row r="122" spans="5:13" ht="19.5" customHeight="1" x14ac:dyDescent="0.2">
      <c r="E122" s="444"/>
      <c r="F122" s="448"/>
      <c r="G122" s="449"/>
      <c r="H122" s="449"/>
      <c r="I122" s="449"/>
      <c r="J122" s="449"/>
      <c r="K122" s="449"/>
      <c r="L122" s="450"/>
      <c r="M122" s="425"/>
    </row>
    <row r="123" spans="5:13" ht="19.5" customHeight="1" x14ac:dyDescent="0.2">
      <c r="E123" s="444"/>
      <c r="F123" s="448"/>
      <c r="G123" s="449"/>
      <c r="H123" s="449"/>
      <c r="I123" s="449"/>
      <c r="J123" s="449"/>
      <c r="K123" s="449"/>
      <c r="L123" s="450"/>
      <c r="M123" s="425"/>
    </row>
    <row r="124" spans="5:13" ht="19.5" customHeight="1" x14ac:dyDescent="0.2">
      <c r="E124" s="444"/>
      <c r="F124" s="448"/>
      <c r="G124" s="449"/>
      <c r="H124" s="449"/>
      <c r="I124" s="449"/>
      <c r="J124" s="449"/>
      <c r="K124" s="449"/>
      <c r="L124" s="450"/>
      <c r="M124" s="425"/>
    </row>
    <row r="125" spans="5:13" ht="26.25" customHeight="1" x14ac:dyDescent="0.2">
      <c r="E125" s="444"/>
      <c r="F125" s="451"/>
      <c r="G125" s="449"/>
      <c r="H125" s="449"/>
      <c r="I125" s="449"/>
      <c r="J125" s="449"/>
      <c r="K125" s="449"/>
      <c r="L125" s="450"/>
      <c r="M125" s="425"/>
    </row>
    <row r="126" spans="5:13" ht="26.25" customHeight="1" x14ac:dyDescent="0.2">
      <c r="E126" s="444"/>
      <c r="F126" s="451"/>
      <c r="G126" s="449"/>
      <c r="H126" s="449"/>
      <c r="I126" s="449"/>
      <c r="J126" s="449"/>
      <c r="K126" s="449"/>
      <c r="L126" s="450"/>
      <c r="M126" s="425"/>
    </row>
    <row r="127" spans="5:13" ht="27" customHeight="1" x14ac:dyDescent="0.2">
      <c r="E127" s="444"/>
      <c r="F127" s="445"/>
      <c r="G127" s="446"/>
      <c r="H127" s="446"/>
      <c r="I127" s="446"/>
      <c r="J127" s="446"/>
      <c r="K127" s="446"/>
      <c r="L127" s="447"/>
      <c r="M127" s="425"/>
    </row>
    <row r="128" spans="5:13" ht="19.5" customHeight="1" x14ac:dyDescent="0.2">
      <c r="E128" s="454"/>
      <c r="F128" s="455"/>
      <c r="G128" s="456"/>
      <c r="H128" s="456"/>
      <c r="I128" s="456"/>
      <c r="J128" s="456"/>
      <c r="K128" s="456"/>
      <c r="L128" s="457"/>
      <c r="M128" s="425"/>
    </row>
    <row r="129" spans="5:13" ht="19.5" customHeight="1" x14ac:dyDescent="0.2">
      <c r="E129" s="444"/>
      <c r="F129" s="453"/>
      <c r="G129" s="449"/>
      <c r="H129" s="449"/>
      <c r="I129" s="449"/>
      <c r="J129" s="449"/>
      <c r="K129" s="449"/>
      <c r="L129" s="450"/>
      <c r="M129" s="425"/>
    </row>
    <row r="130" spans="5:13" ht="19.5" customHeight="1" x14ac:dyDescent="0.2">
      <c r="E130" s="444"/>
      <c r="F130" s="453"/>
      <c r="G130" s="449"/>
      <c r="H130" s="449"/>
      <c r="I130" s="449"/>
      <c r="J130" s="449"/>
      <c r="K130" s="449"/>
      <c r="L130" s="450"/>
      <c r="M130" s="425"/>
    </row>
    <row r="131" spans="5:13" ht="19.5" customHeight="1" x14ac:dyDescent="0.2">
      <c r="E131" s="444"/>
      <c r="F131" s="453"/>
      <c r="G131" s="449"/>
      <c r="H131" s="449"/>
      <c r="I131" s="449"/>
      <c r="J131" s="449"/>
      <c r="K131" s="449"/>
      <c r="L131" s="450"/>
      <c r="M131" s="425"/>
    </row>
    <row r="132" spans="5:13" ht="19.5" customHeight="1" x14ac:dyDescent="0.2">
      <c r="E132" s="444"/>
      <c r="F132" s="453"/>
      <c r="G132" s="449"/>
      <c r="H132" s="449"/>
      <c r="I132" s="449"/>
      <c r="J132" s="449"/>
      <c r="K132" s="449"/>
      <c r="L132" s="450"/>
      <c r="M132" s="425"/>
    </row>
    <row r="133" spans="5:13" ht="19.5" customHeight="1" x14ac:dyDescent="0.2">
      <c r="E133" s="444"/>
      <c r="F133" s="453"/>
      <c r="G133" s="449"/>
      <c r="H133" s="449"/>
      <c r="I133" s="449"/>
      <c r="J133" s="449"/>
      <c r="K133" s="449"/>
      <c r="L133" s="450"/>
      <c r="M133" s="425"/>
    </row>
    <row r="134" spans="5:13" ht="19.5" customHeight="1" x14ac:dyDescent="0.2">
      <c r="E134" s="444"/>
      <c r="F134" s="453"/>
      <c r="G134" s="449"/>
      <c r="H134" s="449"/>
      <c r="I134" s="449"/>
      <c r="J134" s="449"/>
      <c r="K134" s="449"/>
      <c r="L134" s="450"/>
      <c r="M134" s="425"/>
    </row>
    <row r="135" spans="5:13" ht="19.5" customHeight="1" x14ac:dyDescent="0.2">
      <c r="E135" s="454"/>
      <c r="F135" s="455"/>
      <c r="G135" s="456"/>
      <c r="H135" s="456"/>
      <c r="I135" s="456"/>
      <c r="J135" s="456"/>
      <c r="K135" s="456"/>
      <c r="L135" s="457"/>
      <c r="M135" s="425"/>
    </row>
    <row r="136" spans="5:13" ht="19.5" customHeight="1" x14ac:dyDescent="0.2">
      <c r="E136" s="444"/>
      <c r="F136" s="453"/>
      <c r="G136" s="449"/>
      <c r="H136" s="458"/>
      <c r="I136" s="458"/>
      <c r="J136" s="458"/>
      <c r="K136" s="458"/>
      <c r="L136" s="450"/>
      <c r="M136" s="425"/>
    </row>
    <row r="137" spans="5:13" ht="19.5" customHeight="1" x14ac:dyDescent="0.2">
      <c r="E137" s="444"/>
      <c r="F137" s="445"/>
      <c r="G137" s="446"/>
      <c r="H137" s="446"/>
      <c r="I137" s="446"/>
      <c r="J137" s="446"/>
      <c r="K137" s="446"/>
      <c r="L137" s="447"/>
      <c r="M137" s="425"/>
    </row>
    <row r="138" spans="5:13" ht="19.5" customHeight="1" x14ac:dyDescent="0.2">
      <c r="E138" s="444"/>
      <c r="F138" s="452"/>
      <c r="G138" s="449"/>
      <c r="H138" s="459"/>
      <c r="I138" s="459"/>
      <c r="J138" s="459"/>
      <c r="K138" s="459"/>
      <c r="L138" s="450"/>
      <c r="M138" s="425"/>
    </row>
    <row r="139" spans="5:13" ht="19.5" customHeight="1" x14ac:dyDescent="0.2">
      <c r="E139" s="444"/>
      <c r="F139" s="452"/>
      <c r="G139" s="449"/>
      <c r="H139" s="460"/>
      <c r="I139" s="460"/>
      <c r="J139" s="460"/>
      <c r="K139" s="460"/>
      <c r="L139" s="450"/>
      <c r="M139" s="425"/>
    </row>
    <row r="140" spans="5:13" ht="18.75" customHeight="1" x14ac:dyDescent="0.2">
      <c r="E140" s="444"/>
      <c r="F140" s="452"/>
      <c r="G140" s="449"/>
      <c r="H140" s="449"/>
      <c r="I140" s="449"/>
      <c r="J140" s="449"/>
      <c r="K140" s="449"/>
      <c r="L140" s="450"/>
      <c r="M140" s="425"/>
    </row>
    <row r="141" spans="5:13" x14ac:dyDescent="0.2">
      <c r="E141" s="425"/>
      <c r="F141" s="425"/>
      <c r="G141" s="461"/>
      <c r="H141" s="425"/>
      <c r="I141" s="425"/>
      <c r="J141" s="425"/>
      <c r="K141" s="425"/>
      <c r="L141" s="425"/>
      <c r="M141" s="425"/>
    </row>
    <row r="142" spans="5:13" ht="12.75" customHeight="1" x14ac:dyDescent="0.2">
      <c r="E142" s="425"/>
      <c r="F142" s="425"/>
      <c r="G142" s="425"/>
      <c r="H142" s="425"/>
      <c r="I142" s="425"/>
      <c r="J142" s="857"/>
      <c r="K142" s="857"/>
      <c r="L142" s="857"/>
      <c r="M142" s="425"/>
    </row>
    <row r="143" spans="5:13" ht="12.75" customHeight="1" x14ac:dyDescent="0.2">
      <c r="E143" s="425"/>
      <c r="F143" s="462"/>
      <c r="G143" s="857"/>
      <c r="H143" s="857"/>
      <c r="I143" s="857"/>
      <c r="J143" s="858"/>
      <c r="K143" s="858"/>
      <c r="L143" s="858"/>
      <c r="M143" s="425"/>
    </row>
    <row r="144" spans="5:13" x14ac:dyDescent="0.2">
      <c r="E144" s="425"/>
      <c r="F144" s="425"/>
      <c r="G144" s="425"/>
      <c r="H144" s="425"/>
      <c r="I144" s="425"/>
      <c r="J144" s="425"/>
      <c r="K144" s="425"/>
      <c r="L144" s="425"/>
      <c r="M144" s="425"/>
    </row>
    <row r="145" spans="5:13" x14ac:dyDescent="0.2">
      <c r="E145" s="425"/>
      <c r="F145" s="425"/>
      <c r="G145" s="425"/>
      <c r="H145" s="425"/>
      <c r="I145" s="425"/>
      <c r="J145" s="425"/>
      <c r="K145" s="425"/>
      <c r="L145" s="425"/>
      <c r="M145" s="425"/>
    </row>
    <row r="146" spans="5:13" x14ac:dyDescent="0.2">
      <c r="E146" s="425"/>
      <c r="F146" s="425"/>
      <c r="G146" s="425"/>
      <c r="H146" s="425"/>
      <c r="I146" s="425"/>
      <c r="J146" s="425"/>
      <c r="K146" s="425"/>
      <c r="L146" s="425"/>
      <c r="M146" s="425"/>
    </row>
    <row r="147" spans="5:13" x14ac:dyDescent="0.2">
      <c r="E147" s="425"/>
      <c r="F147" s="688"/>
      <c r="G147" s="463"/>
      <c r="H147" s="463"/>
      <c r="I147" s="688"/>
      <c r="J147" s="859"/>
      <c r="K147" s="859"/>
      <c r="L147" s="859"/>
      <c r="M147" s="425"/>
    </row>
    <row r="148" spans="5:13" x14ac:dyDescent="0.2">
      <c r="E148" s="425"/>
      <c r="F148" s="687"/>
      <c r="G148" s="461"/>
      <c r="H148" s="461"/>
      <c r="I148" s="461"/>
      <c r="J148" s="856"/>
      <c r="K148" s="856"/>
      <c r="L148" s="856"/>
      <c r="M148" s="425"/>
    </row>
    <row r="149" spans="5:13" x14ac:dyDescent="0.2">
      <c r="E149" s="425"/>
      <c r="F149" s="688"/>
      <c r="G149" s="461"/>
      <c r="H149" s="461"/>
      <c r="I149" s="461"/>
      <c r="J149" s="856"/>
      <c r="K149" s="856"/>
      <c r="L149" s="856"/>
      <c r="M149" s="425"/>
    </row>
    <row r="150" spans="5:13" x14ac:dyDescent="0.2">
      <c r="E150" s="425"/>
      <c r="F150" s="687"/>
      <c r="G150" s="856"/>
      <c r="H150" s="856"/>
      <c r="I150" s="856"/>
      <c r="J150" s="856"/>
      <c r="K150" s="856"/>
      <c r="L150" s="856"/>
      <c r="M150" s="425"/>
    </row>
    <row r="151" spans="5:13" x14ac:dyDescent="0.2">
      <c r="E151" s="425"/>
      <c r="F151" s="425"/>
      <c r="G151" s="856"/>
      <c r="H151" s="856"/>
      <c r="I151" s="856"/>
      <c r="J151" s="856"/>
      <c r="K151" s="856"/>
      <c r="L151" s="856"/>
      <c r="M151" s="425"/>
    </row>
    <row r="152" spans="5:13" x14ac:dyDescent="0.2">
      <c r="E152" s="425"/>
      <c r="F152" s="466"/>
      <c r="G152" s="688"/>
      <c r="H152" s="687"/>
      <c r="I152" s="687"/>
      <c r="J152" s="687"/>
      <c r="K152" s="687"/>
      <c r="L152" s="687"/>
      <c r="M152" s="425"/>
    </row>
    <row r="153" spans="5:13" x14ac:dyDescent="0.2">
      <c r="E153" s="425"/>
      <c r="F153" s="425"/>
      <c r="G153" s="687"/>
      <c r="H153" s="687"/>
      <c r="I153" s="687"/>
      <c r="J153" s="687"/>
      <c r="K153" s="687"/>
      <c r="L153" s="687"/>
      <c r="M153" s="425"/>
    </row>
    <row r="154" spans="5:13" x14ac:dyDescent="0.2">
      <c r="E154" s="425"/>
      <c r="F154" s="461"/>
      <c r="G154" s="467"/>
      <c r="H154" s="687"/>
      <c r="I154" s="687"/>
      <c r="J154" s="687"/>
      <c r="K154" s="687"/>
      <c r="L154" s="687"/>
      <c r="M154" s="425"/>
    </row>
    <row r="155" spans="5:13" x14ac:dyDescent="0.2">
      <c r="E155" s="425"/>
      <c r="F155" s="425"/>
      <c r="G155" s="688"/>
      <c r="H155" s="687"/>
      <c r="I155" s="687"/>
      <c r="J155" s="687"/>
      <c r="K155" s="687"/>
      <c r="L155" s="687"/>
      <c r="M155" s="425"/>
    </row>
    <row r="156" spans="5:13" x14ac:dyDescent="0.2">
      <c r="E156" s="425"/>
      <c r="F156" s="461"/>
      <c r="G156" s="467"/>
      <c r="H156" s="687"/>
      <c r="I156" s="687"/>
      <c r="J156" s="687"/>
      <c r="K156" s="687"/>
      <c r="L156" s="687"/>
      <c r="M156" s="425"/>
    </row>
    <row r="157" spans="5:13" x14ac:dyDescent="0.2">
      <c r="E157" s="425"/>
      <c r="F157" s="461"/>
      <c r="G157" s="467"/>
      <c r="H157" s="687"/>
      <c r="I157" s="687"/>
      <c r="J157" s="687"/>
      <c r="K157" s="687"/>
      <c r="L157" s="687"/>
      <c r="M157" s="425"/>
    </row>
    <row r="158" spans="5:13" x14ac:dyDescent="0.2">
      <c r="E158" s="425"/>
      <c r="F158" s="425"/>
      <c r="G158" s="425"/>
      <c r="H158" s="687"/>
      <c r="I158" s="687"/>
      <c r="J158" s="687"/>
      <c r="K158" s="687"/>
      <c r="L158" s="687"/>
      <c r="M158" s="425"/>
    </row>
    <row r="159" spans="5:13" x14ac:dyDescent="0.2">
      <c r="E159" s="425"/>
      <c r="F159" s="461"/>
      <c r="G159" s="467"/>
      <c r="H159" s="425"/>
      <c r="I159" s="425"/>
      <c r="J159" s="425"/>
      <c r="K159" s="425"/>
      <c r="L159" s="425"/>
      <c r="M159" s="425"/>
    </row>
    <row r="160" spans="5:13" x14ac:dyDescent="0.2">
      <c r="E160" s="425"/>
      <c r="F160" s="425"/>
      <c r="G160" s="425"/>
      <c r="H160" s="425"/>
      <c r="I160" s="425"/>
      <c r="J160" s="425"/>
      <c r="K160" s="425"/>
      <c r="L160" s="425"/>
      <c r="M160" s="425"/>
    </row>
    <row r="161" spans="5:13" x14ac:dyDescent="0.2">
      <c r="E161" s="425"/>
      <c r="F161" s="425"/>
      <c r="G161" s="425"/>
      <c r="H161" s="425"/>
      <c r="I161" s="425"/>
      <c r="J161" s="425"/>
      <c r="K161" s="425"/>
      <c r="L161" s="425"/>
      <c r="M161" s="425"/>
    </row>
    <row r="162" spans="5:13" x14ac:dyDescent="0.2">
      <c r="E162" s="425"/>
      <c r="F162" s="425"/>
      <c r="G162" s="425"/>
      <c r="H162" s="425"/>
      <c r="I162" s="425"/>
      <c r="J162" s="425"/>
      <c r="K162" s="425"/>
      <c r="L162" s="425"/>
      <c r="M162" s="425"/>
    </row>
    <row r="163" spans="5:13" x14ac:dyDescent="0.2">
      <c r="E163" s="425"/>
      <c r="F163" s="425"/>
      <c r="G163" s="425"/>
      <c r="H163" s="425"/>
      <c r="I163" s="425"/>
      <c r="J163" s="425"/>
      <c r="K163" s="425"/>
      <c r="L163" s="425"/>
      <c r="M163" s="425"/>
    </row>
    <row r="164" spans="5:13" x14ac:dyDescent="0.2">
      <c r="E164" s="425"/>
      <c r="F164" s="425"/>
      <c r="G164" s="425"/>
      <c r="H164" s="425"/>
      <c r="I164" s="425"/>
      <c r="J164" s="425"/>
      <c r="K164" s="425"/>
      <c r="L164" s="425"/>
      <c r="M164" s="425"/>
    </row>
    <row r="165" spans="5:13" x14ac:dyDescent="0.2">
      <c r="E165" s="425"/>
      <c r="F165" s="425"/>
      <c r="G165" s="425"/>
      <c r="H165" s="425"/>
      <c r="I165" s="425"/>
      <c r="J165" s="425"/>
      <c r="K165" s="425"/>
      <c r="L165" s="425"/>
      <c r="M165" s="425"/>
    </row>
    <row r="166" spans="5:13" x14ac:dyDescent="0.2">
      <c r="E166" s="425"/>
      <c r="F166" s="425"/>
      <c r="G166" s="425"/>
      <c r="H166" s="425"/>
      <c r="I166" s="425"/>
      <c r="J166" s="425"/>
      <c r="K166" s="425"/>
      <c r="L166" s="425"/>
      <c r="M166" s="425"/>
    </row>
    <row r="167" spans="5:13" x14ac:dyDescent="0.2">
      <c r="E167" s="425"/>
      <c r="F167" s="425"/>
      <c r="G167" s="425"/>
      <c r="H167" s="425"/>
      <c r="I167" s="425"/>
      <c r="J167" s="425"/>
      <c r="K167" s="425"/>
      <c r="L167" s="425"/>
      <c r="M167" s="425"/>
    </row>
    <row r="168" spans="5:13" ht="21" customHeight="1" x14ac:dyDescent="0.2">
      <c r="E168" s="425"/>
      <c r="F168" s="425"/>
      <c r="G168" s="425"/>
      <c r="H168" s="425"/>
      <c r="I168" s="425"/>
      <c r="J168" s="425"/>
      <c r="K168" s="425"/>
      <c r="L168" s="425"/>
      <c r="M168" s="425"/>
    </row>
    <row r="169" spans="5:13" ht="21" customHeight="1" x14ac:dyDescent="0.2">
      <c r="E169" s="425"/>
      <c r="F169" s="425"/>
      <c r="G169" s="425"/>
      <c r="H169" s="425"/>
      <c r="I169" s="425"/>
      <c r="J169" s="425"/>
      <c r="K169" s="425"/>
      <c r="L169" s="425"/>
      <c r="M169" s="425"/>
    </row>
    <row r="170" spans="5:13" ht="21" customHeight="1" x14ac:dyDescent="0.2">
      <c r="E170" s="425"/>
      <c r="F170" s="425"/>
      <c r="G170" s="425"/>
      <c r="H170" s="425"/>
      <c r="I170" s="425"/>
      <c r="J170" s="425"/>
      <c r="K170" s="425"/>
      <c r="L170" s="425"/>
      <c r="M170" s="425"/>
    </row>
    <row r="171" spans="5:13" ht="21" customHeight="1" x14ac:dyDescent="0.2">
      <c r="E171" s="425"/>
      <c r="F171" s="425"/>
      <c r="G171" s="425"/>
      <c r="H171" s="425"/>
      <c r="I171" s="425"/>
      <c r="J171" s="425"/>
      <c r="K171" s="425"/>
      <c r="L171" s="425"/>
      <c r="M171" s="425"/>
    </row>
    <row r="172" spans="5:13" x14ac:dyDescent="0.2">
      <c r="E172" s="425"/>
      <c r="F172" s="425"/>
      <c r="G172" s="425"/>
      <c r="H172" s="425"/>
      <c r="I172" s="425"/>
      <c r="J172" s="425"/>
      <c r="K172" s="425"/>
      <c r="L172" s="425"/>
      <c r="M172" s="425"/>
    </row>
    <row r="173" spans="5:13" ht="20.25" customHeight="1" x14ac:dyDescent="0.2">
      <c r="E173" s="425"/>
      <c r="F173" s="425"/>
      <c r="G173" s="425"/>
      <c r="H173" s="425"/>
      <c r="I173" s="425"/>
      <c r="J173" s="425"/>
      <c r="K173" s="425"/>
      <c r="L173" s="425"/>
      <c r="M173" s="425"/>
    </row>
    <row r="174" spans="5:13" ht="20.25" customHeight="1" x14ac:dyDescent="0.2">
      <c r="E174" s="425"/>
      <c r="F174" s="425"/>
      <c r="G174" s="425"/>
      <c r="H174" s="425"/>
      <c r="I174" s="425"/>
      <c r="J174" s="425"/>
      <c r="K174" s="425"/>
      <c r="L174" s="425"/>
      <c r="M174" s="425"/>
    </row>
    <row r="175" spans="5:13" ht="24" customHeight="1" x14ac:dyDescent="0.2">
      <c r="E175" s="425"/>
      <c r="F175" s="425"/>
      <c r="G175" s="425"/>
      <c r="H175" s="425"/>
      <c r="I175" s="425"/>
      <c r="J175" s="425"/>
      <c r="K175" s="425"/>
      <c r="L175" s="425"/>
      <c r="M175" s="425"/>
    </row>
    <row r="176" spans="5:13" ht="20.25" customHeight="1" x14ac:dyDescent="0.2">
      <c r="E176" s="425"/>
      <c r="F176" s="425"/>
      <c r="G176" s="425"/>
      <c r="H176" s="425"/>
      <c r="I176" s="425"/>
      <c r="J176" s="425"/>
      <c r="K176" s="425"/>
      <c r="L176" s="425"/>
      <c r="M176" s="425"/>
    </row>
    <row r="177" spans="5:13" ht="20.25" customHeight="1" x14ac:dyDescent="0.2">
      <c r="E177" s="425"/>
      <c r="F177" s="425"/>
      <c r="G177" s="425"/>
      <c r="H177" s="425"/>
      <c r="I177" s="425"/>
      <c r="J177" s="425"/>
      <c r="K177" s="425"/>
      <c r="L177" s="425"/>
      <c r="M177" s="425"/>
    </row>
    <row r="178" spans="5:13" ht="20.25" customHeight="1" x14ac:dyDescent="0.2">
      <c r="E178" s="425"/>
      <c r="F178" s="425"/>
      <c r="G178" s="425"/>
      <c r="H178" s="425"/>
      <c r="I178" s="425"/>
      <c r="J178" s="425"/>
      <c r="K178" s="425"/>
      <c r="L178" s="425"/>
      <c r="M178" s="425"/>
    </row>
    <row r="179" spans="5:13" ht="20.25" customHeight="1" x14ac:dyDescent="0.2">
      <c r="E179" s="425"/>
      <c r="F179" s="425"/>
      <c r="G179" s="425"/>
      <c r="H179" s="425"/>
      <c r="I179" s="425"/>
      <c r="J179" s="425"/>
      <c r="K179" s="425"/>
      <c r="L179" s="425"/>
      <c r="M179" s="425"/>
    </row>
    <row r="180" spans="5:13" ht="20.25" customHeight="1" x14ac:dyDescent="0.2">
      <c r="E180" s="425"/>
      <c r="F180" s="425"/>
      <c r="G180" s="425"/>
      <c r="H180" s="425"/>
      <c r="I180" s="425"/>
      <c r="J180" s="425"/>
      <c r="K180" s="425"/>
      <c r="L180" s="425"/>
      <c r="M180" s="425"/>
    </row>
    <row r="181" spans="5:13" ht="20.25" customHeight="1" x14ac:dyDescent="0.2">
      <c r="E181" s="425"/>
      <c r="F181" s="425"/>
      <c r="G181" s="425"/>
      <c r="H181" s="425"/>
      <c r="I181" s="425"/>
      <c r="J181" s="425"/>
      <c r="K181" s="425"/>
      <c r="L181" s="425"/>
      <c r="M181" s="425"/>
    </row>
    <row r="182" spans="5:13" ht="20.25" customHeight="1" x14ac:dyDescent="0.2">
      <c r="E182" s="425"/>
      <c r="F182" s="425"/>
      <c r="G182" s="425"/>
      <c r="H182" s="425"/>
      <c r="I182" s="425"/>
      <c r="J182" s="425"/>
      <c r="K182" s="425"/>
      <c r="L182" s="425"/>
      <c r="M182" s="425"/>
    </row>
    <row r="183" spans="5:13" ht="20.25" customHeight="1" x14ac:dyDescent="0.2">
      <c r="E183" s="425"/>
      <c r="F183" s="425"/>
      <c r="G183" s="425"/>
      <c r="H183" s="425"/>
      <c r="I183" s="425"/>
      <c r="J183" s="425"/>
      <c r="K183" s="425"/>
      <c r="L183" s="425"/>
      <c r="M183" s="425"/>
    </row>
    <row r="184" spans="5:13" ht="20.25" customHeight="1" x14ac:dyDescent="0.2">
      <c r="E184" s="425"/>
      <c r="F184" s="425"/>
      <c r="G184" s="425"/>
      <c r="H184" s="425"/>
      <c r="I184" s="425"/>
      <c r="J184" s="425"/>
      <c r="K184" s="425"/>
      <c r="L184" s="425"/>
      <c r="M184" s="425"/>
    </row>
    <row r="185" spans="5:13" ht="20.25" customHeight="1" x14ac:dyDescent="0.2">
      <c r="E185" s="425"/>
      <c r="F185" s="425"/>
      <c r="G185" s="425"/>
      <c r="H185" s="425"/>
      <c r="I185" s="425"/>
      <c r="J185" s="425"/>
      <c r="K185" s="425"/>
      <c r="L185" s="425"/>
      <c r="M185" s="425"/>
    </row>
    <row r="186" spans="5:13" ht="20.25" customHeight="1" x14ac:dyDescent="0.2">
      <c r="E186" s="425"/>
      <c r="F186" s="425"/>
      <c r="G186" s="425"/>
      <c r="H186" s="425"/>
      <c r="I186" s="425"/>
      <c r="J186" s="425"/>
      <c r="K186" s="425"/>
      <c r="L186" s="425"/>
      <c r="M186" s="425"/>
    </row>
    <row r="187" spans="5:13" ht="20.25" customHeight="1" x14ac:dyDescent="0.2">
      <c r="E187" s="425"/>
      <c r="F187" s="425"/>
      <c r="G187" s="425"/>
      <c r="H187" s="425"/>
      <c r="I187" s="425"/>
      <c r="J187" s="425"/>
      <c r="K187" s="425"/>
      <c r="L187" s="425"/>
      <c r="M187" s="425"/>
    </row>
    <row r="188" spans="5:13" ht="20.25" customHeight="1" x14ac:dyDescent="0.2">
      <c r="E188" s="425"/>
      <c r="F188" s="425"/>
      <c r="G188" s="425"/>
      <c r="H188" s="425"/>
      <c r="I188" s="425"/>
      <c r="J188" s="425"/>
      <c r="K188" s="425"/>
      <c r="L188" s="425"/>
      <c r="M188" s="425"/>
    </row>
    <row r="189" spans="5:13" ht="20.25" customHeight="1" x14ac:dyDescent="0.2">
      <c r="E189" s="425"/>
      <c r="F189" s="425"/>
      <c r="G189" s="425"/>
      <c r="H189" s="425"/>
      <c r="I189" s="425"/>
      <c r="J189" s="425"/>
      <c r="K189" s="425"/>
      <c r="L189" s="425"/>
      <c r="M189" s="425"/>
    </row>
    <row r="190" spans="5:13" ht="20.25" customHeight="1" x14ac:dyDescent="0.2">
      <c r="E190" s="425"/>
      <c r="F190" s="425"/>
      <c r="G190" s="425"/>
      <c r="H190" s="425"/>
      <c r="I190" s="425"/>
      <c r="J190" s="425"/>
      <c r="K190" s="425"/>
      <c r="L190" s="425"/>
      <c r="M190" s="425"/>
    </row>
    <row r="191" spans="5:13" ht="32.25" customHeight="1" x14ac:dyDescent="0.2">
      <c r="E191" s="425"/>
      <c r="F191" s="425"/>
      <c r="G191" s="425"/>
      <c r="H191" s="425"/>
      <c r="I191" s="425"/>
      <c r="J191" s="425"/>
      <c r="K191" s="425"/>
      <c r="L191" s="425"/>
      <c r="M191" s="425"/>
    </row>
    <row r="192" spans="5:13" ht="28.5" customHeight="1" x14ac:dyDescent="0.2">
      <c r="E192" s="425"/>
      <c r="F192" s="425"/>
      <c r="G192" s="425"/>
      <c r="H192" s="425"/>
      <c r="I192" s="425"/>
      <c r="J192" s="425"/>
      <c r="K192" s="425"/>
      <c r="L192" s="425"/>
      <c r="M192" s="425"/>
    </row>
    <row r="193" spans="5:13" ht="20.25" customHeight="1" x14ac:dyDescent="0.2">
      <c r="E193" s="425"/>
      <c r="F193" s="425"/>
      <c r="G193" s="425"/>
      <c r="H193" s="425"/>
      <c r="I193" s="425"/>
      <c r="J193" s="425"/>
      <c r="K193" s="425"/>
      <c r="L193" s="425"/>
      <c r="M193" s="425"/>
    </row>
    <row r="194" spans="5:13" ht="20.25" customHeight="1" x14ac:dyDescent="0.2">
      <c r="E194" s="425"/>
      <c r="F194" s="425"/>
      <c r="G194" s="425"/>
      <c r="H194" s="425"/>
      <c r="I194" s="425"/>
      <c r="J194" s="425"/>
      <c r="K194" s="425"/>
      <c r="L194" s="425"/>
      <c r="M194" s="425"/>
    </row>
    <row r="195" spans="5:13" ht="20.25" customHeight="1" x14ac:dyDescent="0.2">
      <c r="E195" s="425"/>
      <c r="F195" s="425"/>
      <c r="G195" s="425"/>
      <c r="H195" s="425"/>
      <c r="I195" s="425"/>
      <c r="J195" s="425"/>
      <c r="K195" s="425"/>
      <c r="L195" s="425"/>
      <c r="M195" s="425"/>
    </row>
    <row r="196" spans="5:13" ht="20.25" customHeight="1" x14ac:dyDescent="0.2">
      <c r="E196" s="425"/>
      <c r="F196" s="425"/>
      <c r="G196" s="425"/>
      <c r="H196" s="425"/>
      <c r="I196" s="425"/>
      <c r="J196" s="425"/>
      <c r="K196" s="425"/>
      <c r="L196" s="425"/>
      <c r="M196" s="425"/>
    </row>
    <row r="197" spans="5:13" ht="20.25" customHeight="1" x14ac:dyDescent="0.2">
      <c r="E197" s="425"/>
      <c r="F197" s="425"/>
      <c r="G197" s="425"/>
      <c r="H197" s="425"/>
      <c r="I197" s="425"/>
      <c r="J197" s="425"/>
      <c r="K197" s="425"/>
      <c r="L197" s="425"/>
      <c r="M197" s="425"/>
    </row>
    <row r="198" spans="5:13" ht="20.25" customHeight="1" x14ac:dyDescent="0.2">
      <c r="E198" s="425"/>
      <c r="F198" s="425"/>
      <c r="G198" s="425"/>
      <c r="H198" s="425"/>
      <c r="I198" s="425"/>
      <c r="J198" s="425"/>
      <c r="K198" s="425"/>
      <c r="L198" s="425"/>
      <c r="M198" s="425"/>
    </row>
    <row r="199" spans="5:13" ht="20.25" customHeight="1" x14ac:dyDescent="0.2">
      <c r="E199" s="425"/>
      <c r="F199" s="425"/>
      <c r="G199" s="425"/>
      <c r="H199" s="425"/>
      <c r="I199" s="425"/>
      <c r="J199" s="425"/>
      <c r="K199" s="425"/>
      <c r="L199" s="425"/>
      <c r="M199" s="425"/>
    </row>
    <row r="200" spans="5:13" ht="20.25" customHeight="1" x14ac:dyDescent="0.2">
      <c r="E200" s="425"/>
      <c r="F200" s="425"/>
      <c r="G200" s="425"/>
      <c r="H200" s="425"/>
      <c r="I200" s="425"/>
      <c r="J200" s="425"/>
      <c r="K200" s="425"/>
      <c r="L200" s="425"/>
      <c r="M200" s="425"/>
    </row>
    <row r="201" spans="5:13" ht="20.25" customHeight="1" x14ac:dyDescent="0.2">
      <c r="E201" s="425"/>
      <c r="F201" s="425"/>
      <c r="G201" s="425"/>
      <c r="H201" s="425"/>
      <c r="I201" s="425"/>
      <c r="J201" s="425"/>
      <c r="K201" s="425"/>
      <c r="L201" s="425"/>
      <c r="M201" s="425"/>
    </row>
    <row r="202" spans="5:13" ht="20.25" customHeight="1" x14ac:dyDescent="0.2">
      <c r="E202" s="425"/>
      <c r="F202" s="425"/>
      <c r="G202" s="425"/>
      <c r="H202" s="425"/>
      <c r="I202" s="425"/>
      <c r="J202" s="425"/>
      <c r="K202" s="425"/>
      <c r="L202" s="425"/>
      <c r="M202" s="425"/>
    </row>
    <row r="203" spans="5:13" ht="20.25" customHeight="1" x14ac:dyDescent="0.2">
      <c r="E203" s="425"/>
      <c r="F203" s="425"/>
      <c r="G203" s="425"/>
      <c r="H203" s="425"/>
      <c r="I203" s="425"/>
      <c r="J203" s="425"/>
      <c r="K203" s="425"/>
      <c r="L203" s="425"/>
      <c r="M203" s="425"/>
    </row>
    <row r="204" spans="5:13" ht="20.25" customHeight="1" x14ac:dyDescent="0.2">
      <c r="E204" s="425"/>
      <c r="F204" s="425"/>
      <c r="G204" s="425"/>
      <c r="H204" s="425"/>
      <c r="I204" s="425"/>
      <c r="J204" s="425"/>
      <c r="K204" s="425"/>
      <c r="L204" s="425"/>
      <c r="M204" s="425"/>
    </row>
    <row r="205" spans="5:13" x14ac:dyDescent="0.2">
      <c r="E205" s="425"/>
      <c r="F205" s="425"/>
      <c r="G205" s="425"/>
      <c r="H205" s="425"/>
      <c r="I205" s="425"/>
      <c r="J205" s="425"/>
      <c r="K205" s="425"/>
      <c r="L205" s="425"/>
      <c r="M205" s="425"/>
    </row>
    <row r="206" spans="5:13" ht="12.75" customHeight="1" x14ac:dyDescent="0.2">
      <c r="E206" s="425"/>
      <c r="F206" s="425"/>
      <c r="G206" s="425"/>
      <c r="H206" s="425"/>
      <c r="I206" s="425"/>
      <c r="J206" s="425"/>
      <c r="K206" s="425"/>
      <c r="L206" s="425"/>
      <c r="M206" s="425"/>
    </row>
    <row r="207" spans="5:13" x14ac:dyDescent="0.2">
      <c r="E207" s="425"/>
      <c r="F207" s="425"/>
      <c r="G207" s="425"/>
      <c r="H207" s="425"/>
      <c r="I207" s="425"/>
      <c r="J207" s="425"/>
      <c r="K207" s="425"/>
      <c r="L207" s="425"/>
      <c r="M207" s="425"/>
    </row>
    <row r="208" spans="5:13" x14ac:dyDescent="0.2">
      <c r="E208" s="425"/>
      <c r="F208" s="425"/>
      <c r="G208" s="425"/>
      <c r="H208" s="425"/>
      <c r="I208" s="425"/>
      <c r="J208" s="425"/>
      <c r="K208" s="425"/>
      <c r="L208" s="425"/>
      <c r="M208" s="425"/>
    </row>
    <row r="209" spans="5:13" ht="12.75" customHeight="1" x14ac:dyDescent="0.2">
      <c r="E209" s="425"/>
      <c r="F209" s="425"/>
      <c r="G209" s="425"/>
      <c r="H209" s="425"/>
      <c r="I209" s="425"/>
      <c r="J209" s="425"/>
      <c r="K209" s="425"/>
      <c r="L209" s="425"/>
      <c r="M209" s="425"/>
    </row>
    <row r="210" spans="5:13" x14ac:dyDescent="0.2">
      <c r="E210" s="425"/>
      <c r="F210" s="425"/>
      <c r="G210" s="425"/>
      <c r="H210" s="425"/>
      <c r="I210" s="425"/>
      <c r="J210" s="425"/>
      <c r="K210" s="425"/>
      <c r="L210" s="425"/>
      <c r="M210" s="425"/>
    </row>
    <row r="211" spans="5:13" x14ac:dyDescent="0.2">
      <c r="E211" s="425"/>
      <c r="F211" s="425"/>
      <c r="G211" s="425"/>
      <c r="H211" s="425"/>
      <c r="I211" s="425"/>
      <c r="J211" s="425"/>
      <c r="K211" s="425"/>
      <c r="L211" s="425"/>
      <c r="M211" s="425"/>
    </row>
    <row r="212" spans="5:13" x14ac:dyDescent="0.2">
      <c r="E212" s="425"/>
      <c r="F212" s="425"/>
      <c r="G212" s="425"/>
      <c r="H212" s="425"/>
      <c r="I212" s="425"/>
      <c r="J212" s="425"/>
      <c r="K212" s="425"/>
      <c r="L212" s="425"/>
      <c r="M212" s="425"/>
    </row>
    <row r="213" spans="5:13" x14ac:dyDescent="0.2">
      <c r="E213" s="425"/>
      <c r="F213" s="425"/>
      <c r="G213" s="425"/>
      <c r="H213" s="425"/>
      <c r="I213" s="425"/>
      <c r="J213" s="425"/>
      <c r="K213" s="425"/>
      <c r="L213" s="425"/>
      <c r="M213" s="425"/>
    </row>
    <row r="214" spans="5:13" x14ac:dyDescent="0.2">
      <c r="E214" s="425"/>
      <c r="F214" s="425"/>
      <c r="G214" s="425"/>
      <c r="H214" s="425"/>
      <c r="I214" s="425"/>
      <c r="J214" s="425"/>
      <c r="K214" s="425"/>
      <c r="L214" s="425"/>
      <c r="M214" s="425"/>
    </row>
    <row r="215" spans="5:13" x14ac:dyDescent="0.2">
      <c r="E215" s="425"/>
      <c r="F215" s="425"/>
      <c r="G215" s="425"/>
      <c r="H215" s="425"/>
      <c r="I215" s="425"/>
      <c r="J215" s="425"/>
      <c r="K215" s="425"/>
      <c r="L215" s="425"/>
      <c r="M215" s="425"/>
    </row>
    <row r="216" spans="5:13" x14ac:dyDescent="0.2">
      <c r="E216" s="425"/>
      <c r="F216" s="425"/>
      <c r="G216" s="425"/>
      <c r="H216" s="425"/>
      <c r="I216" s="425"/>
      <c r="J216" s="425"/>
      <c r="K216" s="425"/>
      <c r="L216" s="425"/>
      <c r="M216" s="425"/>
    </row>
    <row r="217" spans="5:13" x14ac:dyDescent="0.2">
      <c r="E217" s="425"/>
      <c r="F217" s="425"/>
      <c r="G217" s="425"/>
      <c r="H217" s="425"/>
      <c r="I217" s="425"/>
      <c r="J217" s="425"/>
      <c r="K217" s="425"/>
      <c r="L217" s="425"/>
      <c r="M217" s="425"/>
    </row>
    <row r="218" spans="5:13" x14ac:dyDescent="0.2">
      <c r="E218" s="425"/>
      <c r="F218" s="425"/>
      <c r="G218" s="425"/>
      <c r="H218" s="425"/>
      <c r="I218" s="425"/>
      <c r="J218" s="425"/>
      <c r="K218" s="425"/>
      <c r="L218" s="425"/>
      <c r="M218" s="425"/>
    </row>
    <row r="219" spans="5:13" x14ac:dyDescent="0.2">
      <c r="E219" s="425"/>
      <c r="F219" s="425"/>
      <c r="G219" s="425"/>
      <c r="H219" s="425"/>
      <c r="I219" s="425"/>
      <c r="J219" s="425"/>
      <c r="K219" s="425"/>
      <c r="L219" s="425"/>
      <c r="M219" s="425"/>
    </row>
    <row r="220" spans="5:13" x14ac:dyDescent="0.2">
      <c r="E220" s="425"/>
      <c r="F220" s="425"/>
      <c r="G220" s="425"/>
      <c r="H220" s="425"/>
      <c r="I220" s="425"/>
      <c r="J220" s="425"/>
      <c r="K220" s="425"/>
      <c r="L220" s="425"/>
      <c r="M220" s="425"/>
    </row>
    <row r="221" spans="5:13" x14ac:dyDescent="0.2">
      <c r="E221" s="425"/>
      <c r="F221" s="425"/>
      <c r="G221" s="425"/>
      <c r="H221" s="425"/>
      <c r="I221" s="425"/>
      <c r="J221" s="425"/>
      <c r="K221" s="425"/>
      <c r="L221" s="425"/>
      <c r="M221" s="425"/>
    </row>
    <row r="222" spans="5:13" x14ac:dyDescent="0.2">
      <c r="E222" s="425"/>
      <c r="F222" s="425"/>
      <c r="G222" s="425"/>
      <c r="H222" s="425"/>
      <c r="I222" s="425"/>
      <c r="J222" s="425"/>
      <c r="K222" s="425"/>
      <c r="L222" s="425"/>
      <c r="M222" s="425"/>
    </row>
    <row r="223" spans="5:13" x14ac:dyDescent="0.2">
      <c r="E223" s="425"/>
      <c r="F223" s="425"/>
      <c r="G223" s="425"/>
      <c r="H223" s="425"/>
      <c r="I223" s="425"/>
      <c r="J223" s="425"/>
      <c r="K223" s="425"/>
      <c r="L223" s="425"/>
      <c r="M223" s="425"/>
    </row>
    <row r="224" spans="5:13" x14ac:dyDescent="0.2">
      <c r="E224" s="425"/>
      <c r="F224" s="425"/>
      <c r="G224" s="425"/>
      <c r="H224" s="425"/>
      <c r="I224" s="425"/>
      <c r="J224" s="425"/>
      <c r="K224" s="425"/>
      <c r="L224" s="425"/>
      <c r="M224" s="425"/>
    </row>
    <row r="225" spans="5:13" x14ac:dyDescent="0.2">
      <c r="E225" s="425"/>
      <c r="F225" s="425"/>
      <c r="G225" s="425"/>
      <c r="H225" s="425"/>
      <c r="I225" s="425"/>
      <c r="J225" s="425"/>
      <c r="K225" s="425"/>
      <c r="L225" s="425"/>
      <c r="M225" s="425"/>
    </row>
    <row r="226" spans="5:13" x14ac:dyDescent="0.2">
      <c r="E226" s="425"/>
      <c r="F226" s="425"/>
      <c r="G226" s="425"/>
      <c r="H226" s="425"/>
      <c r="I226" s="425"/>
      <c r="J226" s="425"/>
      <c r="K226" s="425"/>
      <c r="L226" s="425"/>
      <c r="M226" s="425"/>
    </row>
    <row r="227" spans="5:13" x14ac:dyDescent="0.2">
      <c r="E227" s="425"/>
      <c r="F227" s="425"/>
      <c r="G227" s="425"/>
      <c r="H227" s="425"/>
      <c r="I227" s="425"/>
      <c r="J227" s="425"/>
      <c r="K227" s="425"/>
      <c r="L227" s="425"/>
      <c r="M227" s="425"/>
    </row>
    <row r="228" spans="5:13" x14ac:dyDescent="0.2">
      <c r="E228" s="425"/>
      <c r="F228" s="425"/>
      <c r="G228" s="425"/>
      <c r="H228" s="425"/>
      <c r="I228" s="425"/>
      <c r="J228" s="425"/>
      <c r="K228" s="425"/>
      <c r="L228" s="425"/>
      <c r="M228" s="425"/>
    </row>
    <row r="229" spans="5:13" x14ac:dyDescent="0.2">
      <c r="E229" s="425"/>
      <c r="F229" s="425"/>
      <c r="G229" s="425"/>
      <c r="H229" s="425"/>
      <c r="I229" s="425"/>
      <c r="J229" s="425"/>
      <c r="K229" s="425"/>
      <c r="L229" s="425"/>
      <c r="M229" s="425"/>
    </row>
    <row r="230" spans="5:13" x14ac:dyDescent="0.2">
      <c r="E230" s="425"/>
      <c r="F230" s="425"/>
      <c r="G230" s="425"/>
      <c r="H230" s="425"/>
      <c r="I230" s="425"/>
      <c r="J230" s="425"/>
      <c r="K230" s="425"/>
      <c r="L230" s="425"/>
      <c r="M230" s="425"/>
    </row>
    <row r="231" spans="5:13" x14ac:dyDescent="0.2">
      <c r="E231" s="425"/>
      <c r="F231" s="425"/>
      <c r="G231" s="425"/>
      <c r="H231" s="425"/>
      <c r="I231" s="425"/>
      <c r="J231" s="425"/>
      <c r="K231" s="425"/>
      <c r="L231" s="425"/>
      <c r="M231" s="425"/>
    </row>
    <row r="232" spans="5:13" x14ac:dyDescent="0.2">
      <c r="E232" s="425"/>
      <c r="F232" s="425"/>
      <c r="G232" s="425"/>
      <c r="H232" s="425"/>
      <c r="I232" s="425"/>
      <c r="J232" s="425"/>
      <c r="K232" s="425"/>
      <c r="L232" s="425"/>
      <c r="M232" s="425"/>
    </row>
    <row r="233" spans="5:13" x14ac:dyDescent="0.2">
      <c r="E233" s="425"/>
      <c r="F233" s="425"/>
      <c r="G233" s="425"/>
      <c r="H233" s="425"/>
      <c r="I233" s="425"/>
      <c r="J233" s="425"/>
      <c r="K233" s="425"/>
      <c r="L233" s="425"/>
      <c r="M233" s="425"/>
    </row>
    <row r="234" spans="5:13" ht="18" customHeight="1" x14ac:dyDescent="0.2">
      <c r="E234" s="425"/>
      <c r="F234" s="425"/>
      <c r="G234" s="425"/>
      <c r="H234" s="425"/>
      <c r="I234" s="425"/>
      <c r="J234" s="425"/>
      <c r="K234" s="425"/>
      <c r="L234" s="425"/>
      <c r="M234" s="425"/>
    </row>
    <row r="235" spans="5:13" ht="18" customHeight="1" x14ac:dyDescent="0.2">
      <c r="E235" s="425"/>
      <c r="F235" s="425"/>
      <c r="G235" s="425"/>
      <c r="H235" s="425"/>
      <c r="I235" s="425"/>
      <c r="J235" s="425"/>
      <c r="K235" s="425"/>
      <c r="L235" s="425"/>
      <c r="M235" s="425"/>
    </row>
    <row r="236" spans="5:13" ht="18" customHeight="1" x14ac:dyDescent="0.2">
      <c r="E236" s="425"/>
      <c r="F236" s="425"/>
      <c r="G236" s="425"/>
      <c r="H236" s="425"/>
      <c r="I236" s="425"/>
      <c r="J236" s="425"/>
      <c r="K236" s="425"/>
      <c r="L236" s="425"/>
      <c r="M236" s="425"/>
    </row>
    <row r="237" spans="5:13" ht="18" customHeight="1" x14ac:dyDescent="0.2">
      <c r="E237" s="425"/>
      <c r="F237" s="425"/>
      <c r="G237" s="425"/>
      <c r="H237" s="425"/>
      <c r="I237" s="425"/>
      <c r="J237" s="425"/>
      <c r="K237" s="425"/>
      <c r="L237" s="425"/>
      <c r="M237" s="425"/>
    </row>
    <row r="238" spans="5:13" ht="18" customHeight="1" x14ac:dyDescent="0.2">
      <c r="E238" s="425"/>
      <c r="F238" s="425"/>
      <c r="G238" s="425"/>
      <c r="H238" s="425"/>
      <c r="I238" s="425"/>
      <c r="J238" s="425"/>
      <c r="K238" s="425"/>
      <c r="L238" s="425"/>
      <c r="M238" s="425"/>
    </row>
    <row r="239" spans="5:13" ht="18" customHeight="1" x14ac:dyDescent="0.2">
      <c r="E239" s="425"/>
      <c r="F239" s="425"/>
      <c r="G239" s="425"/>
      <c r="H239" s="425"/>
      <c r="I239" s="425"/>
      <c r="J239" s="425"/>
      <c r="K239" s="425"/>
      <c r="L239" s="425"/>
      <c r="M239" s="425"/>
    </row>
    <row r="240" spans="5:13" ht="27.75" customHeight="1" x14ac:dyDescent="0.2">
      <c r="E240" s="425"/>
      <c r="F240" s="425"/>
      <c r="G240" s="425"/>
      <c r="H240" s="425"/>
      <c r="I240" s="425"/>
      <c r="J240" s="425"/>
      <c r="K240" s="425"/>
      <c r="L240" s="425"/>
      <c r="M240" s="425"/>
    </row>
    <row r="241" spans="5:13" ht="27.75" customHeight="1" x14ac:dyDescent="0.2">
      <c r="E241" s="425"/>
      <c r="F241" s="425"/>
      <c r="G241" s="425"/>
      <c r="H241" s="425"/>
      <c r="I241" s="425"/>
      <c r="J241" s="425"/>
      <c r="K241" s="425"/>
      <c r="L241" s="425"/>
      <c r="M241" s="425"/>
    </row>
    <row r="242" spans="5:13" ht="18" customHeight="1" x14ac:dyDescent="0.2"/>
    <row r="243" spans="5:13" ht="18" customHeight="1" x14ac:dyDescent="0.2"/>
    <row r="244" spans="5:13" ht="18" customHeight="1" x14ac:dyDescent="0.2"/>
    <row r="245" spans="5:13" ht="18" customHeight="1" x14ac:dyDescent="0.2"/>
    <row r="246" spans="5:13" ht="18" customHeight="1" x14ac:dyDescent="0.2"/>
    <row r="247" spans="5:13" ht="18" customHeight="1" x14ac:dyDescent="0.2"/>
    <row r="248" spans="5:13" ht="18" customHeight="1" x14ac:dyDescent="0.2"/>
    <row r="249" spans="5:13" ht="18" customHeight="1" x14ac:dyDescent="0.2"/>
    <row r="250" spans="5:13" ht="18" customHeight="1" x14ac:dyDescent="0.2"/>
    <row r="251" spans="5:13" ht="18" customHeight="1" x14ac:dyDescent="0.2"/>
    <row r="252" spans="5:13" ht="18" customHeight="1" x14ac:dyDescent="0.2"/>
    <row r="253" spans="5:13" ht="18" customHeight="1" x14ac:dyDescent="0.2"/>
    <row r="254" spans="5:13" ht="18" customHeight="1" x14ac:dyDescent="0.2"/>
    <row r="255" spans="5:13" ht="18" customHeight="1" x14ac:dyDescent="0.2"/>
    <row r="256" spans="5:13" ht="18" customHeight="1" x14ac:dyDescent="0.2"/>
    <row r="257" ht="24.75" customHeight="1" x14ac:dyDescent="0.2"/>
    <row r="258" ht="30.75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3" ht="12.75" customHeight="1" x14ac:dyDescent="0.2"/>
    <row r="275" ht="12.75" customHeight="1" x14ac:dyDescent="0.2"/>
    <row r="276" ht="12.75" customHeight="1" x14ac:dyDescent="0.2"/>
    <row r="299" ht="21" customHeight="1" x14ac:dyDescent="0.2"/>
    <row r="300" ht="21" customHeight="1" x14ac:dyDescent="0.2"/>
    <row r="301" ht="21" customHeight="1" x14ac:dyDescent="0.2"/>
    <row r="302" ht="21" customHeight="1" x14ac:dyDescent="0.2"/>
    <row r="304" ht="22.5" customHeight="1" x14ac:dyDescent="0.2"/>
    <row r="305" ht="22.5" customHeight="1" x14ac:dyDescent="0.2"/>
    <row r="306" ht="29.2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2.5" customHeight="1" x14ac:dyDescent="0.2"/>
    <row r="319" ht="22.5" customHeight="1" x14ac:dyDescent="0.2"/>
    <row r="320" ht="22.5" customHeight="1" x14ac:dyDescent="0.2"/>
    <row r="321" ht="22.5" customHeight="1" x14ac:dyDescent="0.2"/>
    <row r="322" ht="24.75" customHeight="1" x14ac:dyDescent="0.2"/>
    <row r="323" ht="26.2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5" ht="22.5" customHeight="1" x14ac:dyDescent="0.2"/>
    <row r="337" ht="12.75" customHeight="1" x14ac:dyDescent="0.2"/>
    <row r="345" ht="12.75" customHeight="1" x14ac:dyDescent="0.2"/>
    <row r="363" ht="18" customHeight="1" x14ac:dyDescent="0.2"/>
    <row r="364" ht="18.75" customHeight="1" x14ac:dyDescent="0.2"/>
    <row r="365" ht="19.5" customHeight="1" x14ac:dyDescent="0.2"/>
    <row r="366" ht="18.75" customHeight="1" x14ac:dyDescent="0.2"/>
    <row r="368" ht="18.75" customHeight="1" x14ac:dyDescent="0.2"/>
    <row r="369" ht="17.25" customHeight="1" x14ac:dyDescent="0.2"/>
    <row r="370" ht="30.75" customHeight="1" x14ac:dyDescent="0.2"/>
    <row r="371" ht="17.25" customHeight="1" x14ac:dyDescent="0.2"/>
    <row r="372" ht="19.5" customHeight="1" x14ac:dyDescent="0.2"/>
    <row r="373" ht="20.25" customHeight="1" x14ac:dyDescent="0.2"/>
    <row r="374" ht="19.5" customHeight="1" x14ac:dyDescent="0.2"/>
    <row r="375" ht="18.75" customHeight="1" x14ac:dyDescent="0.2"/>
    <row r="376" ht="19.5" customHeight="1" x14ac:dyDescent="0.2"/>
    <row r="377" ht="18" customHeight="1" x14ac:dyDescent="0.2"/>
    <row r="378" ht="19.5" customHeight="1" x14ac:dyDescent="0.2"/>
    <row r="379" ht="19.5" customHeight="1" x14ac:dyDescent="0.2"/>
    <row r="380" ht="19.5" customHeight="1" x14ac:dyDescent="0.2"/>
    <row r="381" ht="19.5" customHeight="1" x14ac:dyDescent="0.2"/>
    <row r="382" ht="21" customHeight="1" x14ac:dyDescent="0.2"/>
    <row r="383" ht="19.5" customHeight="1" x14ac:dyDescent="0.2"/>
    <row r="384" ht="21" customHeight="1" x14ac:dyDescent="0.2"/>
    <row r="385" ht="21" customHeight="1" x14ac:dyDescent="0.2"/>
    <row r="386" ht="32.2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397" ht="19.5" customHeight="1" x14ac:dyDescent="0.2"/>
    <row r="398" ht="19.5" customHeight="1" x14ac:dyDescent="0.2"/>
    <row r="399" ht="19.5" customHeight="1" x14ac:dyDescent="0.2"/>
    <row r="400" ht="19.5" customHeight="1" x14ac:dyDescent="0.2"/>
    <row r="409" ht="12.75" customHeight="1" x14ac:dyDescent="0.2"/>
    <row r="496" ht="21" customHeight="1" x14ac:dyDescent="0.2"/>
    <row r="517" spans="6:8" x14ac:dyDescent="0.2">
      <c r="H517"/>
    </row>
    <row r="518" spans="6:8" x14ac:dyDescent="0.2">
      <c r="H518"/>
    </row>
    <row r="519" spans="6:8" x14ac:dyDescent="0.2">
      <c r="H519"/>
    </row>
    <row r="520" spans="6:8" x14ac:dyDescent="0.2">
      <c r="H520"/>
    </row>
    <row r="521" spans="6:8" x14ac:dyDescent="0.2">
      <c r="H521"/>
    </row>
    <row r="522" spans="6:8" x14ac:dyDescent="0.2">
      <c r="H522"/>
    </row>
    <row r="527" spans="6:8" x14ac:dyDescent="0.2">
      <c r="F527" s="327" t="e">
        <f>#REF!</f>
        <v>#REF!</v>
      </c>
      <c r="H527" s="311" t="s">
        <v>98</v>
      </c>
    </row>
    <row r="528" spans="6:8" x14ac:dyDescent="0.2">
      <c r="H528" s="320" t="s">
        <v>134</v>
      </c>
    </row>
    <row r="529" spans="5:8" x14ac:dyDescent="0.2">
      <c r="H529" s="320" t="s">
        <v>135</v>
      </c>
    </row>
    <row r="530" spans="5:8" x14ac:dyDescent="0.2">
      <c r="H530" s="320" t="s">
        <v>136</v>
      </c>
    </row>
    <row r="531" spans="5:8" x14ac:dyDescent="0.2">
      <c r="H531" s="320" t="s">
        <v>137</v>
      </c>
    </row>
    <row r="532" spans="5:8" x14ac:dyDescent="0.2">
      <c r="H532" s="320" t="s">
        <v>138</v>
      </c>
    </row>
    <row r="533" spans="5:8" x14ac:dyDescent="0.2">
      <c r="H533" s="320" t="s">
        <v>139</v>
      </c>
    </row>
    <row r="534" spans="5:8" x14ac:dyDescent="0.2">
      <c r="H534" s="320" t="s">
        <v>140</v>
      </c>
    </row>
    <row r="535" spans="5:8" x14ac:dyDescent="0.2">
      <c r="H535" s="320" t="s">
        <v>141</v>
      </c>
    </row>
    <row r="538" spans="5:8" x14ac:dyDescent="0.2">
      <c r="E538" s="329"/>
    </row>
    <row r="679" spans="15:24" ht="12.75" customHeight="1" x14ac:dyDescent="0.2">
      <c r="P679" s="684"/>
      <c r="Q679" s="325"/>
      <c r="R679" s="325"/>
      <c r="S679" s="326"/>
      <c r="T679" s="326"/>
      <c r="U679" s="326"/>
      <c r="V679" s="315"/>
      <c r="W679" s="326"/>
      <c r="X679" s="326"/>
    </row>
    <row r="682" spans="15:24" x14ac:dyDescent="0.2">
      <c r="Q682" s="322"/>
      <c r="R682" s="322"/>
      <c r="S682" s="322"/>
      <c r="T682" s="322"/>
      <c r="U682" s="322"/>
      <c r="V682" s="322"/>
      <c r="W682" s="322"/>
      <c r="X682" s="322"/>
    </row>
    <row r="683" spans="15:24" x14ac:dyDescent="0.2">
      <c r="O683"/>
      <c r="P683" s="316"/>
      <c r="Q683" s="685"/>
      <c r="R683" s="321"/>
      <c r="S683" s="323"/>
      <c r="T683" s="324"/>
      <c r="U683" s="321"/>
      <c r="V683" s="324"/>
      <c r="W683" s="324"/>
      <c r="X683" s="324"/>
    </row>
    <row r="684" spans="15:24" x14ac:dyDescent="0.2">
      <c r="O684"/>
      <c r="P684" s="677"/>
      <c r="Q684" s="685"/>
      <c r="R684" s="684"/>
      <c r="S684" s="684"/>
      <c r="T684" s="684"/>
      <c r="U684" s="684"/>
      <c r="V684" s="319"/>
      <c r="W684" s="319"/>
      <c r="X684" s="319"/>
    </row>
    <row r="685" spans="15:24" x14ac:dyDescent="0.2">
      <c r="O685"/>
      <c r="Q685" s="685"/>
      <c r="R685" s="684"/>
      <c r="S685" s="685" t="s">
        <v>142</v>
      </c>
      <c r="T685"/>
      <c r="U685" s="684"/>
      <c r="V685" s="319"/>
      <c r="W685" s="319"/>
      <c r="X685" s="319"/>
    </row>
    <row r="686" spans="15:24" x14ac:dyDescent="0.2">
      <c r="O686"/>
      <c r="P686" s="317"/>
      <c r="Q686" s="316"/>
      <c r="R686" s="684"/>
      <c r="S686" s="684"/>
      <c r="T686" s="684"/>
      <c r="U686" s="684"/>
      <c r="V686" s="684"/>
      <c r="W686" s="684"/>
      <c r="X686" s="684"/>
    </row>
    <row r="687" spans="15:24" x14ac:dyDescent="0.2">
      <c r="Q687" s="677"/>
      <c r="R687" s="677"/>
      <c r="S687" s="677"/>
      <c r="T687" s="677"/>
      <c r="U687" s="677"/>
      <c r="V687" s="314"/>
      <c r="W687" s="677"/>
      <c r="X687" s="677"/>
    </row>
    <row r="688" spans="15:24" x14ac:dyDescent="0.2">
      <c r="P688" s="314"/>
      <c r="Q688" s="686"/>
      <c r="R688" s="677"/>
      <c r="S688" s="677"/>
      <c r="T688" s="677"/>
      <c r="U688" s="677"/>
      <c r="V688" s="314"/>
      <c r="W688" s="677"/>
      <c r="X688" s="677"/>
    </row>
    <row r="689" spans="16:24" x14ac:dyDescent="0.2">
      <c r="R689" s="677"/>
      <c r="S689" s="677"/>
      <c r="T689" s="677"/>
      <c r="U689" s="684"/>
      <c r="V689" s="684"/>
      <c r="W689" s="677"/>
      <c r="X689" s="677"/>
    </row>
    <row r="690" spans="16:24" x14ac:dyDescent="0.2">
      <c r="P690" s="314"/>
      <c r="Q690" s="686" t="s">
        <v>124</v>
      </c>
      <c r="R690" s="677"/>
      <c r="S690" s="677"/>
      <c r="T690" s="677"/>
      <c r="U690" s="677"/>
      <c r="V690" s="314"/>
      <c r="W690" s="677"/>
      <c r="X690" s="677"/>
    </row>
    <row r="698" spans="16:24" x14ac:dyDescent="0.2">
      <c r="Q698" s="327" t="e">
        <f>SUM(#REF!)</f>
        <v>#REF!</v>
      </c>
      <c r="R698" s="328" t="s">
        <v>143</v>
      </c>
    </row>
    <row r="703" spans="16:24" x14ac:dyDescent="0.2">
      <c r="Q703" s="312"/>
    </row>
    <row r="710" spans="17:17" x14ac:dyDescent="0.2">
      <c r="Q710" s="312" t="e">
        <f>#REF!+#REF!</f>
        <v>#REF!</v>
      </c>
    </row>
    <row r="711" spans="17:17" x14ac:dyDescent="0.2">
      <c r="Q711" s="312" t="e">
        <f>#REF!+#REF!</f>
        <v>#REF!</v>
      </c>
    </row>
    <row r="712" spans="17:17" x14ac:dyDescent="0.2">
      <c r="Q712" s="312" t="e">
        <f>#REF!+#REF!</f>
        <v>#REF!</v>
      </c>
    </row>
    <row r="713" spans="17:17" x14ac:dyDescent="0.2">
      <c r="Q713" s="312" t="e">
        <f>#REF!+#REF!</f>
        <v>#REF!</v>
      </c>
    </row>
    <row r="714" spans="17:17" x14ac:dyDescent="0.2">
      <c r="Q714" s="312" t="e">
        <f>#REF!+#REF!</f>
        <v>#REF!</v>
      </c>
    </row>
    <row r="715" spans="17:17" x14ac:dyDescent="0.2">
      <c r="Q715" s="312" t="e">
        <f>#REF!+#REF!</f>
        <v>#REF!</v>
      </c>
    </row>
    <row r="720" spans="17:17" x14ac:dyDescent="0.2">
      <c r="Q720" s="327" t="e">
        <f>#REF!+#REF!</f>
        <v>#REF!</v>
      </c>
    </row>
    <row r="737" spans="15:15" x14ac:dyDescent="0.2">
      <c r="O737" s="329"/>
    </row>
    <row r="747" spans="15:15" x14ac:dyDescent="0.2">
      <c r="O747"/>
    </row>
    <row r="748" spans="15:15" x14ac:dyDescent="0.2">
      <c r="O748"/>
    </row>
    <row r="749" spans="15:15" x14ac:dyDescent="0.2">
      <c r="O749"/>
    </row>
    <row r="750" spans="15:15" x14ac:dyDescent="0.2">
      <c r="O750"/>
    </row>
  </sheetData>
  <mergeCells count="40">
    <mergeCell ref="G150:H150"/>
    <mergeCell ref="I150:L150"/>
    <mergeCell ref="G151:H151"/>
    <mergeCell ref="I151:L151"/>
    <mergeCell ref="J142:L142"/>
    <mergeCell ref="G143:I143"/>
    <mergeCell ref="J143:L143"/>
    <mergeCell ref="J147:L147"/>
    <mergeCell ref="J148:L148"/>
    <mergeCell ref="J149:L149"/>
    <mergeCell ref="M77:N77"/>
    <mergeCell ref="E98:L98"/>
    <mergeCell ref="E81:F81"/>
    <mergeCell ref="G81:I81"/>
    <mergeCell ref="J81:L81"/>
    <mergeCell ref="M81:N81"/>
    <mergeCell ref="J82:L82"/>
    <mergeCell ref="M82:N82"/>
    <mergeCell ref="G84:H84"/>
    <mergeCell ref="I84:L84"/>
    <mergeCell ref="M84:N84"/>
    <mergeCell ref="E96:L96"/>
    <mergeCell ref="E97:L97"/>
    <mergeCell ref="E80:F80"/>
    <mergeCell ref="G80:I80"/>
    <mergeCell ref="J80:L80"/>
    <mergeCell ref="E3:L3"/>
    <mergeCell ref="E4:L4"/>
    <mergeCell ref="E5:L5"/>
    <mergeCell ref="E6:L6"/>
    <mergeCell ref="E7:L7"/>
    <mergeCell ref="J76:L76"/>
    <mergeCell ref="E77:F77"/>
    <mergeCell ref="G77:I77"/>
    <mergeCell ref="J77:L77"/>
    <mergeCell ref="E9:E10"/>
    <mergeCell ref="F9:F10"/>
    <mergeCell ref="G9:G10"/>
    <mergeCell ref="H9:J9"/>
    <mergeCell ref="K9:L9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  <rowBreaks count="1" manualBreakCount="1">
    <brk id="46" min="4" max="11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X746"/>
  <sheetViews>
    <sheetView view="pageBreakPreview" topLeftCell="H41" zoomScale="90" zoomScaleSheetLayoutView="90" workbookViewId="0">
      <selection activeCell="F49" sqref="F49"/>
    </sheetView>
  </sheetViews>
  <sheetFormatPr defaultColWidth="9.140625" defaultRowHeight="12.75" x14ac:dyDescent="0.2"/>
  <cols>
    <col min="1" max="1" width="1.85546875" style="535" hidden="1" customWidth="1"/>
    <col min="2" max="2" width="1.5703125" style="535" hidden="1" customWidth="1"/>
    <col min="3" max="4" width="5" style="535" hidden="1" customWidth="1"/>
    <col min="5" max="5" width="14.7109375" style="535" customWidth="1"/>
    <col min="6" max="6" width="68.28515625" style="535" customWidth="1"/>
    <col min="7" max="7" width="21.140625" style="535" customWidth="1"/>
    <col min="8" max="8" width="21" style="535" customWidth="1"/>
    <col min="9" max="9" width="21.140625" style="535" customWidth="1"/>
    <col min="10" max="10" width="20.140625" style="535" bestFit="1" customWidth="1"/>
    <col min="11" max="11" width="14.42578125" style="535" customWidth="1"/>
    <col min="12" max="12" width="18.140625" style="535" customWidth="1"/>
    <col min="13" max="13" width="17.7109375" style="535" customWidth="1"/>
    <col min="14" max="14" width="20.7109375" style="535" bestFit="1" customWidth="1"/>
    <col min="15" max="15" width="18.28515625" style="535" bestFit="1" customWidth="1"/>
    <col min="16" max="16" width="15.5703125" style="535" bestFit="1" customWidth="1"/>
    <col min="17" max="17" width="20.42578125" style="535" customWidth="1"/>
    <col min="18" max="19" width="9.140625" style="535"/>
    <col min="20" max="20" width="30.7109375" style="535" customWidth="1"/>
    <col min="21" max="16384" width="9.140625" style="535"/>
  </cols>
  <sheetData>
    <row r="2" spans="5:16" x14ac:dyDescent="0.2">
      <c r="P2" s="535" t="s">
        <v>276</v>
      </c>
    </row>
    <row r="3" spans="5:16" ht="15" x14ac:dyDescent="0.2">
      <c r="E3" s="853" t="s">
        <v>114</v>
      </c>
      <c r="F3" s="853"/>
      <c r="G3" s="853"/>
      <c r="H3" s="853"/>
      <c r="I3" s="853"/>
      <c r="J3" s="853"/>
      <c r="K3" s="853"/>
      <c r="L3" s="853"/>
      <c r="M3" s="536"/>
      <c r="N3" s="536"/>
    </row>
    <row r="4" spans="5:16" ht="15" x14ac:dyDescent="0.2">
      <c r="E4" s="853" t="s">
        <v>164</v>
      </c>
      <c r="F4" s="853"/>
      <c r="G4" s="853"/>
      <c r="H4" s="853"/>
      <c r="I4" s="853"/>
      <c r="J4" s="853"/>
      <c r="K4" s="853"/>
      <c r="L4" s="853"/>
      <c r="M4" s="536"/>
      <c r="N4" s="536"/>
    </row>
    <row r="5" spans="5:16" ht="15" x14ac:dyDescent="0.2">
      <c r="E5" s="853" t="s">
        <v>318</v>
      </c>
      <c r="F5" s="853"/>
      <c r="G5" s="853"/>
      <c r="H5" s="853"/>
      <c r="I5" s="853"/>
      <c r="J5" s="853"/>
      <c r="K5" s="853"/>
      <c r="L5" s="853"/>
      <c r="M5" s="536"/>
      <c r="N5" s="536"/>
    </row>
    <row r="6" spans="5:16" ht="13.5" thickBot="1" x14ac:dyDescent="0.25"/>
    <row r="7" spans="5:16" ht="78.75" customHeight="1" thickBot="1" x14ac:dyDescent="0.25">
      <c r="E7" s="537" t="s">
        <v>146</v>
      </c>
      <c r="F7" s="538" t="s">
        <v>0</v>
      </c>
      <c r="G7" s="539" t="s">
        <v>221</v>
      </c>
      <c r="H7" s="539" t="s">
        <v>219</v>
      </c>
      <c r="I7" s="539" t="s">
        <v>220</v>
      </c>
      <c r="J7" s="539" t="s">
        <v>113</v>
      </c>
      <c r="K7" s="539" t="s">
        <v>156</v>
      </c>
      <c r="L7" s="540" t="s">
        <v>144</v>
      </c>
    </row>
    <row r="8" spans="5:16" ht="18.75" customHeight="1" x14ac:dyDescent="0.2">
      <c r="E8" s="541" t="s">
        <v>158</v>
      </c>
      <c r="F8" s="542" t="s">
        <v>45</v>
      </c>
      <c r="G8" s="471">
        <f>G9+G10+G11</f>
        <v>75158838000</v>
      </c>
      <c r="H8" s="471">
        <f>H9+H11+H10</f>
        <v>4953772232</v>
      </c>
      <c r="I8" s="471">
        <f>I9+I11+I10</f>
        <v>4953772232</v>
      </c>
      <c r="J8" s="471">
        <f>J9+J11+J10</f>
        <v>24213858375</v>
      </c>
      <c r="K8" s="544">
        <f>J8/G8*100</f>
        <v>32.216914230366363</v>
      </c>
      <c r="L8" s="545"/>
      <c r="N8" s="546"/>
    </row>
    <row r="9" spans="5:16" ht="18.75" customHeight="1" x14ac:dyDescent="0.2">
      <c r="E9" s="541" t="s">
        <v>168</v>
      </c>
      <c r="F9" s="547" t="s">
        <v>26</v>
      </c>
      <c r="G9" s="472">
        <f>$G$13</f>
        <v>74320354000</v>
      </c>
      <c r="H9" s="472">
        <f>H13</f>
        <v>4760344747</v>
      </c>
      <c r="I9" s="472">
        <f t="shared" ref="I9:J9" si="0">I13</f>
        <v>4760344747</v>
      </c>
      <c r="J9" s="472">
        <f t="shared" si="0"/>
        <v>23657063675</v>
      </c>
      <c r="K9" s="549">
        <f>J9/G9*100</f>
        <v>31.831204241842016</v>
      </c>
      <c r="L9" s="550"/>
      <c r="M9" s="551"/>
      <c r="N9" s="552"/>
    </row>
    <row r="10" spans="5:16" ht="18.75" customHeight="1" x14ac:dyDescent="0.2">
      <c r="E10" s="541" t="s">
        <v>169</v>
      </c>
      <c r="F10" s="547" t="s">
        <v>27</v>
      </c>
      <c r="G10" s="472">
        <f>$G$60</f>
        <v>538484000</v>
      </c>
      <c r="H10" s="472">
        <f>H60</f>
        <v>16000000</v>
      </c>
      <c r="I10" s="472">
        <f t="shared" ref="I10:J10" si="1">I60</f>
        <v>16000000</v>
      </c>
      <c r="J10" s="472">
        <f t="shared" si="1"/>
        <v>30385600</v>
      </c>
      <c r="K10" s="549">
        <f>J10/G10*100</f>
        <v>5.6428046144360842</v>
      </c>
      <c r="L10" s="550"/>
      <c r="N10" s="546"/>
    </row>
    <row r="11" spans="5:16" ht="18.75" customHeight="1" x14ac:dyDescent="0.2">
      <c r="E11" s="541" t="str">
        <f>E64</f>
        <v>4.1.04</v>
      </c>
      <c r="F11" s="547" t="s">
        <v>129</v>
      </c>
      <c r="G11" s="472">
        <f>G64</f>
        <v>300000000</v>
      </c>
      <c r="H11" s="472">
        <f>H64</f>
        <v>177427485</v>
      </c>
      <c r="I11" s="472">
        <f t="shared" ref="I11" si="2">I64</f>
        <v>177427485</v>
      </c>
      <c r="J11" s="472">
        <f>J64</f>
        <v>526409100</v>
      </c>
      <c r="K11" s="549">
        <f>J11/G11*100</f>
        <v>175.46969999999999</v>
      </c>
      <c r="L11" s="550"/>
    </row>
    <row r="12" spans="5:16" ht="5.0999999999999996" customHeight="1" x14ac:dyDescent="0.2">
      <c r="E12" s="554"/>
      <c r="F12" s="555"/>
      <c r="G12" s="556"/>
      <c r="H12" s="556"/>
      <c r="I12" s="556"/>
      <c r="J12" s="556"/>
      <c r="K12" s="558"/>
      <c r="L12" s="559"/>
    </row>
    <row r="13" spans="5:16" ht="18.75" customHeight="1" x14ac:dyDescent="0.2">
      <c r="E13" s="560" t="str">
        <f>E9</f>
        <v>4.1.01</v>
      </c>
      <c r="F13" s="561" t="str">
        <f>F9</f>
        <v>PENDAPATAN PAJAK DAERAH</v>
      </c>
      <c r="G13" s="562">
        <f>G14+G24+G35+G41+G44+G45+G48+G51+G52+G55+G58</f>
        <v>74320354000</v>
      </c>
      <c r="H13" s="562">
        <f>H14+H24+H35+H41+H44+H45+H48+H51+H52+H55+H58</f>
        <v>4760344747</v>
      </c>
      <c r="I13" s="562">
        <f>H13</f>
        <v>4760344747</v>
      </c>
      <c r="J13" s="562">
        <f t="shared" ref="J13" si="3">J14+J24+J35+J41+J44+J45+J48+J51+J52+J55+J58</f>
        <v>23657063675</v>
      </c>
      <c r="K13" s="564">
        <f>J13/G13*100</f>
        <v>31.831204241842016</v>
      </c>
      <c r="L13" s="565"/>
      <c r="M13" s="571">
        <f>H14+H24+H35+H41+H44+H45+H48+H51+H52</f>
        <v>2144807225</v>
      </c>
    </row>
    <row r="14" spans="5:16" ht="18.75" customHeight="1" x14ac:dyDescent="0.2">
      <c r="E14" s="566" t="s">
        <v>170</v>
      </c>
      <c r="F14" s="567" t="s">
        <v>157</v>
      </c>
      <c r="G14" s="473">
        <f>G15+G18+G21</f>
        <v>2463180809</v>
      </c>
      <c r="H14" s="473">
        <f>H15+H18+H21</f>
        <v>132733784</v>
      </c>
      <c r="I14" s="473">
        <f t="shared" ref="I14:J14" si="4">I15+I18+I21</f>
        <v>132733784</v>
      </c>
      <c r="J14" s="473">
        <f t="shared" si="4"/>
        <v>736542218</v>
      </c>
      <c r="K14" s="569">
        <f>J14/G14*100</f>
        <v>29.902076831258718</v>
      </c>
      <c r="L14" s="570"/>
    </row>
    <row r="15" spans="5:16" ht="18.75" customHeight="1" x14ac:dyDescent="0.2">
      <c r="E15" s="572" t="s">
        <v>171</v>
      </c>
      <c r="F15" s="573" t="s">
        <v>175</v>
      </c>
      <c r="G15" s="474">
        <v>2001580809</v>
      </c>
      <c r="H15" s="474">
        <f>H16+H17</f>
        <v>61539276</v>
      </c>
      <c r="I15" s="474">
        <f t="shared" ref="I15:J15" si="5">I16+I17</f>
        <v>61539276</v>
      </c>
      <c r="J15" s="474">
        <f t="shared" si="5"/>
        <v>482412323</v>
      </c>
      <c r="K15" s="575">
        <f>J15/G15*100</f>
        <v>24.101566163647206</v>
      </c>
      <c r="L15" s="570"/>
      <c r="M15" s="666">
        <v>61539276</v>
      </c>
    </row>
    <row r="16" spans="5:16" ht="18.75" customHeight="1" x14ac:dyDescent="0.2">
      <c r="E16" s="572"/>
      <c r="F16" s="577" t="s">
        <v>149</v>
      </c>
      <c r="G16" s="475"/>
      <c r="H16" s="474">
        <v>61259276</v>
      </c>
      <c r="I16" s="474">
        <f>H16</f>
        <v>61259276</v>
      </c>
      <c r="J16" s="474">
        <f>H16+'REKON-JULI'!J16</f>
        <v>482132323</v>
      </c>
      <c r="K16" s="578"/>
      <c r="L16" s="570"/>
      <c r="M16" s="546"/>
      <c r="N16" s="546"/>
    </row>
    <row r="17" spans="5:16" ht="18.75" customHeight="1" x14ac:dyDescent="0.2">
      <c r="E17" s="572"/>
      <c r="F17" s="577" t="s">
        <v>147</v>
      </c>
      <c r="G17" s="475"/>
      <c r="H17" s="486">
        <v>280000</v>
      </c>
      <c r="I17" s="475">
        <f t="shared" ref="I17:I23" si="6">H17</f>
        <v>280000</v>
      </c>
      <c r="J17" s="474">
        <f>H17+'REKON-JULI'!J17</f>
        <v>280000</v>
      </c>
      <c r="K17" s="578"/>
      <c r="L17" s="570"/>
      <c r="M17" s="571"/>
    </row>
    <row r="18" spans="5:16" ht="21.75" customHeight="1" x14ac:dyDescent="0.2">
      <c r="E18" s="572" t="s">
        <v>173</v>
      </c>
      <c r="F18" s="580" t="s">
        <v>172</v>
      </c>
      <c r="G18" s="474">
        <v>350000000</v>
      </c>
      <c r="H18" s="474">
        <f>H19+H20</f>
        <v>68394508</v>
      </c>
      <c r="I18" s="474">
        <f t="shared" ref="I18" si="7">I19+I20</f>
        <v>68394508</v>
      </c>
      <c r="J18" s="474">
        <f>J19+J20</f>
        <v>227382395</v>
      </c>
      <c r="K18" s="575">
        <f>J18/G18*100</f>
        <v>64.96639857142857</v>
      </c>
      <c r="L18" s="570"/>
      <c r="M18" s="546"/>
      <c r="N18" s="546"/>
    </row>
    <row r="19" spans="5:16" ht="36.75" customHeight="1" x14ac:dyDescent="0.2">
      <c r="E19" s="572"/>
      <c r="F19" s="581" t="s">
        <v>150</v>
      </c>
      <c r="G19" s="474"/>
      <c r="H19" s="475">
        <v>68394508</v>
      </c>
      <c r="I19" s="475">
        <f t="shared" si="6"/>
        <v>68394508</v>
      </c>
      <c r="J19" s="474">
        <f>H19+'REKON-JULI'!J19</f>
        <v>207931099</v>
      </c>
      <c r="K19" s="575"/>
      <c r="L19" s="570"/>
      <c r="M19" s="576"/>
    </row>
    <row r="20" spans="5:16" ht="34.5" customHeight="1" x14ac:dyDescent="0.2">
      <c r="E20" s="572"/>
      <c r="F20" s="581" t="s">
        <v>148</v>
      </c>
      <c r="G20" s="475"/>
      <c r="H20" s="475">
        <v>0</v>
      </c>
      <c r="I20" s="475">
        <f t="shared" si="6"/>
        <v>0</v>
      </c>
      <c r="J20" s="474">
        <f>H20+'REKON-JULI'!J20</f>
        <v>19451296</v>
      </c>
      <c r="K20" s="575"/>
      <c r="L20" s="570"/>
      <c r="M20" s="546"/>
    </row>
    <row r="21" spans="5:16" ht="18.75" customHeight="1" x14ac:dyDescent="0.2">
      <c r="E21" s="572" t="s">
        <v>174</v>
      </c>
      <c r="F21" s="573" t="s">
        <v>176</v>
      </c>
      <c r="G21" s="474">
        <v>111600000</v>
      </c>
      <c r="H21" s="474">
        <f>H22+H23</f>
        <v>2800000</v>
      </c>
      <c r="I21" s="474">
        <f t="shared" ref="I21:J21" si="8">I22+I23</f>
        <v>2800000</v>
      </c>
      <c r="J21" s="474">
        <f t="shared" si="8"/>
        <v>26747500</v>
      </c>
      <c r="K21" s="575">
        <f>J21/G21*100</f>
        <v>23.967293906810035</v>
      </c>
      <c r="L21" s="671"/>
      <c r="M21" s="546"/>
    </row>
    <row r="22" spans="5:16" ht="18.75" customHeight="1" x14ac:dyDescent="0.2">
      <c r="E22" s="572"/>
      <c r="F22" s="577" t="s">
        <v>151</v>
      </c>
      <c r="G22" s="474"/>
      <c r="H22" s="475">
        <v>2800000</v>
      </c>
      <c r="I22" s="475">
        <f t="shared" si="6"/>
        <v>2800000</v>
      </c>
      <c r="J22" s="474">
        <f>H22+'REKON-JULI'!J22</f>
        <v>25897500</v>
      </c>
      <c r="K22" s="575"/>
      <c r="L22" s="570"/>
      <c r="M22" s="576"/>
    </row>
    <row r="23" spans="5:16" ht="18.75" customHeight="1" x14ac:dyDescent="0.2">
      <c r="E23" s="572"/>
      <c r="F23" s="577" t="str">
        <f xml:space="preserve"> "Penerimaan Piutang " &amp;F21</f>
        <v>Penerimaan Piutang Pajak Wisma Pariwisata</v>
      </c>
      <c r="G23" s="475"/>
      <c r="H23" s="475">
        <v>0</v>
      </c>
      <c r="I23" s="475">
        <f t="shared" si="6"/>
        <v>0</v>
      </c>
      <c r="J23" s="474">
        <f>H23+'REKON-JULI'!J23</f>
        <v>850000</v>
      </c>
      <c r="K23" s="575"/>
      <c r="L23" s="570"/>
      <c r="M23" s="571"/>
    </row>
    <row r="24" spans="5:16" ht="18.75" customHeight="1" x14ac:dyDescent="0.2">
      <c r="E24" s="566" t="s">
        <v>177</v>
      </c>
      <c r="F24" s="582" t="s">
        <v>159</v>
      </c>
      <c r="G24" s="476">
        <v>3637447807</v>
      </c>
      <c r="H24" s="473">
        <f>H25+H28+H31+H34</f>
        <v>272303301</v>
      </c>
      <c r="I24" s="473">
        <f t="shared" ref="I24:J24" si="9">I25+I28+I31+I34</f>
        <v>272303301</v>
      </c>
      <c r="J24" s="473">
        <f t="shared" si="9"/>
        <v>1688774083</v>
      </c>
      <c r="K24" s="569">
        <f>J24/G24*100</f>
        <v>46.427445082513039</v>
      </c>
      <c r="L24" s="570"/>
      <c r="N24" s="576"/>
    </row>
    <row r="25" spans="5:16" ht="18.75" customHeight="1" x14ac:dyDescent="0.2">
      <c r="E25" s="572" t="s">
        <v>178</v>
      </c>
      <c r="F25" s="573" t="s">
        <v>179</v>
      </c>
      <c r="G25" s="477"/>
      <c r="H25" s="474">
        <f>H26+H27</f>
        <v>121586461</v>
      </c>
      <c r="I25" s="474">
        <f t="shared" ref="I25:J25" si="10">I26+I27</f>
        <v>121586461</v>
      </c>
      <c r="J25" s="474">
        <f t="shared" si="10"/>
        <v>830996978</v>
      </c>
      <c r="K25" s="575"/>
      <c r="L25" s="570"/>
      <c r="M25" s="546"/>
      <c r="N25" s="576"/>
      <c r="P25" s="551"/>
    </row>
    <row r="26" spans="5:16" ht="18.75" customHeight="1" x14ac:dyDescent="0.2">
      <c r="E26" s="572"/>
      <c r="F26" s="577" t="s">
        <v>180</v>
      </c>
      <c r="G26" s="474"/>
      <c r="H26" s="475">
        <v>121586461</v>
      </c>
      <c r="I26" s="475">
        <f t="shared" ref="I26:I50" si="11">H26</f>
        <v>121586461</v>
      </c>
      <c r="J26" s="474">
        <f>H26+'REKON-JULI'!J26</f>
        <v>754784195</v>
      </c>
      <c r="K26" s="575"/>
      <c r="L26" s="570"/>
      <c r="M26" s="546"/>
      <c r="N26" s="576"/>
    </row>
    <row r="27" spans="5:16" ht="18.75" customHeight="1" x14ac:dyDescent="0.2">
      <c r="E27" s="572"/>
      <c r="F27" s="577" t="str">
        <f xml:space="preserve"> "Penerimaan Piutang " &amp;F25</f>
        <v>Penerimaan Piutang Pajak Restoran dan Sejenisnya</v>
      </c>
      <c r="G27" s="475"/>
      <c r="H27" s="486">
        <v>0</v>
      </c>
      <c r="I27" s="475">
        <f t="shared" si="11"/>
        <v>0</v>
      </c>
      <c r="J27" s="474">
        <f>H27+'REKON-JULI'!J27</f>
        <v>76212783</v>
      </c>
      <c r="K27" s="578"/>
      <c r="L27" s="570"/>
      <c r="M27" s="546"/>
    </row>
    <row r="28" spans="5:16" ht="18.75" customHeight="1" x14ac:dyDescent="0.2">
      <c r="E28" s="572" t="s">
        <v>181</v>
      </c>
      <c r="F28" s="573" t="s">
        <v>182</v>
      </c>
      <c r="G28" s="477"/>
      <c r="H28" s="483">
        <f>H29+H30</f>
        <v>18022401</v>
      </c>
      <c r="I28" s="483">
        <f t="shared" ref="I28:J28" si="12">I29+I30</f>
        <v>18022401</v>
      </c>
      <c r="J28" s="483">
        <f t="shared" si="12"/>
        <v>119028127</v>
      </c>
      <c r="K28" s="575"/>
      <c r="L28" s="570"/>
      <c r="M28" s="576"/>
    </row>
    <row r="29" spans="5:16" ht="18.75" customHeight="1" x14ac:dyDescent="0.2">
      <c r="E29" s="572"/>
      <c r="F29" s="577" t="s">
        <v>183</v>
      </c>
      <c r="G29" s="474"/>
      <c r="H29" s="475">
        <v>18022401</v>
      </c>
      <c r="I29" s="475">
        <f t="shared" si="11"/>
        <v>18022401</v>
      </c>
      <c r="J29" s="474">
        <f>H29+'REKON-JULI'!J29</f>
        <v>112280827</v>
      </c>
      <c r="K29" s="575"/>
      <c r="L29" s="570"/>
      <c r="M29" s="552"/>
      <c r="N29" s="583"/>
    </row>
    <row r="30" spans="5:16" ht="18.75" customHeight="1" x14ac:dyDescent="0.2">
      <c r="E30" s="572"/>
      <c r="F30" s="577" t="str">
        <f xml:space="preserve"> "Penerimaan Piutang " &amp;F28</f>
        <v>Penerimaan Piutang Pajak Rumah Makan dan Sejenisnya</v>
      </c>
      <c r="G30" s="475"/>
      <c r="H30" s="486">
        <v>0</v>
      </c>
      <c r="I30" s="475">
        <f t="shared" si="11"/>
        <v>0</v>
      </c>
      <c r="J30" s="474">
        <f>H30+'REKON-JULI'!J30</f>
        <v>6747300</v>
      </c>
      <c r="K30" s="578"/>
      <c r="L30" s="570"/>
      <c r="M30" s="546">
        <f>4473900+4899300+2441000+225000+680000+680000</f>
        <v>13399200</v>
      </c>
      <c r="N30" s="584">
        <f>M29-M30</f>
        <v>-13399200</v>
      </c>
    </row>
    <row r="31" spans="5:16" ht="18.75" customHeight="1" x14ac:dyDescent="0.2">
      <c r="E31" s="572" t="s">
        <v>184</v>
      </c>
      <c r="F31" s="573" t="s">
        <v>185</v>
      </c>
      <c r="G31" s="477"/>
      <c r="H31" s="474">
        <f>H32+H33</f>
        <v>57963724</v>
      </c>
      <c r="I31" s="474">
        <f t="shared" ref="I31:J31" si="13">I32+I33</f>
        <v>57963724</v>
      </c>
      <c r="J31" s="474">
        <f t="shared" si="13"/>
        <v>280521098</v>
      </c>
      <c r="K31" s="575"/>
      <c r="L31" s="570"/>
      <c r="M31" s="475">
        <f t="shared" ref="M31" si="14">L31</f>
        <v>0</v>
      </c>
    </row>
    <row r="32" spans="5:16" ht="18.75" customHeight="1" x14ac:dyDescent="0.2">
      <c r="E32" s="572"/>
      <c r="F32" s="577" t="s">
        <v>186</v>
      </c>
      <c r="G32" s="475"/>
      <c r="H32" s="475">
        <v>57963724</v>
      </c>
      <c r="I32" s="475">
        <f t="shared" si="11"/>
        <v>57963724</v>
      </c>
      <c r="J32" s="474">
        <f>H32+'REKON-JULI'!J32</f>
        <v>247845480</v>
      </c>
      <c r="K32" s="578"/>
      <c r="L32" s="570"/>
      <c r="M32" s="546"/>
      <c r="N32" s="552">
        <v>50416577</v>
      </c>
    </row>
    <row r="33" spans="5:15" ht="18.75" customHeight="1" x14ac:dyDescent="0.2">
      <c r="E33" s="572"/>
      <c r="F33" s="577" t="str">
        <f xml:space="preserve"> "Penerimaan Piutang " &amp;F31</f>
        <v>Penerimaan Piutang Pajak Kafetaria dan Sejenisnya</v>
      </c>
      <c r="G33" s="475"/>
      <c r="H33" s="486">
        <v>0</v>
      </c>
      <c r="I33" s="475">
        <f t="shared" si="11"/>
        <v>0</v>
      </c>
      <c r="J33" s="474">
        <f>H33+'REKON-JULI'!J33</f>
        <v>32675618</v>
      </c>
      <c r="K33" s="575"/>
      <c r="L33" s="570"/>
      <c r="M33" s="576">
        <f>N32-M32</f>
        <v>50416577</v>
      </c>
      <c r="N33" s="546"/>
    </row>
    <row r="34" spans="5:15" ht="18.75" customHeight="1" x14ac:dyDescent="0.2">
      <c r="E34" s="572" t="s">
        <v>188</v>
      </c>
      <c r="F34" s="573" t="s">
        <v>187</v>
      </c>
      <c r="G34" s="477"/>
      <c r="H34" s="474">
        <v>74730715</v>
      </c>
      <c r="I34" s="474">
        <f>H34</f>
        <v>74730715</v>
      </c>
      <c r="J34" s="474">
        <f>H34+'REKON-JULI'!J34</f>
        <v>458227880</v>
      </c>
      <c r="K34" s="575"/>
      <c r="L34" s="570"/>
      <c r="M34" s="571"/>
      <c r="N34" s="546"/>
    </row>
    <row r="35" spans="5:15" ht="18.75" customHeight="1" x14ac:dyDescent="0.2">
      <c r="E35" s="566" t="s">
        <v>189</v>
      </c>
      <c r="F35" s="567" t="s">
        <v>160</v>
      </c>
      <c r="G35" s="473">
        <f>G36+G39</f>
        <v>11590549</v>
      </c>
      <c r="H35" s="473">
        <f>H36</f>
        <v>1790000</v>
      </c>
      <c r="I35" s="473">
        <f t="shared" ref="I35:J35" si="15">I36</f>
        <v>1790000</v>
      </c>
      <c r="J35" s="473">
        <f t="shared" si="15"/>
        <v>10620000</v>
      </c>
      <c r="K35" s="569">
        <f>J35/G35*100</f>
        <v>91.626375937843846</v>
      </c>
      <c r="L35" s="570"/>
      <c r="N35" s="546"/>
    </row>
    <row r="36" spans="5:15" ht="18.75" customHeight="1" x14ac:dyDescent="0.2">
      <c r="E36" s="585" t="s">
        <v>191</v>
      </c>
      <c r="F36" s="586" t="s">
        <v>190</v>
      </c>
      <c r="G36" s="474">
        <v>11590549</v>
      </c>
      <c r="H36" s="474">
        <f>H37+H38+H39+H40</f>
        <v>1790000</v>
      </c>
      <c r="I36" s="474">
        <f>H36</f>
        <v>1790000</v>
      </c>
      <c r="J36" s="474">
        <f>J37+J38+J39+J40</f>
        <v>10620000</v>
      </c>
      <c r="K36" s="575">
        <f>J36/G36*100</f>
        <v>91.626375937843846</v>
      </c>
      <c r="L36" s="570"/>
      <c r="N36" s="587"/>
      <c r="O36" s="552"/>
    </row>
    <row r="37" spans="5:15" ht="18.75" customHeight="1" x14ac:dyDescent="0.2">
      <c r="E37" s="585"/>
      <c r="F37" s="588" t="s">
        <v>192</v>
      </c>
      <c r="G37" s="474"/>
      <c r="H37" s="475">
        <v>0</v>
      </c>
      <c r="I37" s="475">
        <f t="shared" si="11"/>
        <v>0</v>
      </c>
      <c r="J37" s="474">
        <f>H37+'REKON-JULI'!J37</f>
        <v>2130000</v>
      </c>
      <c r="K37" s="575"/>
      <c r="L37" s="570"/>
      <c r="N37" s="552"/>
      <c r="O37" s="546"/>
    </row>
    <row r="38" spans="5:15" ht="18.75" customHeight="1" x14ac:dyDescent="0.2">
      <c r="E38" s="585"/>
      <c r="F38" s="577" t="str">
        <f xml:space="preserve"> "Penerimaan Piutang " &amp;F36</f>
        <v>Penerimaan Piutang Pajak Diskotik, Karaoke, Club Malam, dan Sejenisnya</v>
      </c>
      <c r="G38" s="474"/>
      <c r="H38" s="481">
        <v>0</v>
      </c>
      <c r="I38" s="481">
        <f t="shared" si="11"/>
        <v>0</v>
      </c>
      <c r="J38" s="474">
        <f>H38+'REKON-JULI'!J38</f>
        <v>0</v>
      </c>
      <c r="K38" s="578"/>
      <c r="L38" s="570"/>
      <c r="N38" s="546"/>
    </row>
    <row r="39" spans="5:15" ht="18.75" customHeight="1" x14ac:dyDescent="0.2">
      <c r="E39" s="585"/>
      <c r="F39" s="577" t="s">
        <v>225</v>
      </c>
      <c r="G39" s="474"/>
      <c r="H39" s="481">
        <v>1790000</v>
      </c>
      <c r="I39" s="481">
        <f t="shared" si="11"/>
        <v>1790000</v>
      </c>
      <c r="J39" s="474">
        <f>H39+'REKON-JULI'!J39</f>
        <v>8490000</v>
      </c>
      <c r="K39" s="578"/>
      <c r="L39" s="570"/>
      <c r="M39" s="551"/>
    </row>
    <row r="40" spans="5:15" ht="18.75" customHeight="1" x14ac:dyDescent="0.2">
      <c r="E40" s="585"/>
      <c r="F40" s="577" t="s">
        <v>275</v>
      </c>
      <c r="G40" s="474"/>
      <c r="H40" s="481">
        <v>0</v>
      </c>
      <c r="I40" s="481">
        <f t="shared" si="11"/>
        <v>0</v>
      </c>
      <c r="J40" s="474">
        <f>H40+'REKON-JUNI'!J40</f>
        <v>0</v>
      </c>
      <c r="K40" s="578"/>
      <c r="L40" s="570"/>
      <c r="M40" s="551"/>
    </row>
    <row r="41" spans="5:15" ht="18.75" customHeight="1" x14ac:dyDescent="0.2">
      <c r="E41" s="566" t="s">
        <v>193</v>
      </c>
      <c r="F41" s="567" t="s">
        <v>161</v>
      </c>
      <c r="G41" s="473">
        <f>G42+G43</f>
        <v>846864648</v>
      </c>
      <c r="H41" s="473">
        <f>H42+H43</f>
        <v>60695000</v>
      </c>
      <c r="I41" s="473">
        <f t="shared" ref="I41:J41" si="16">I42+I43</f>
        <v>60695000</v>
      </c>
      <c r="J41" s="473">
        <f t="shared" si="16"/>
        <v>364475500</v>
      </c>
      <c r="K41" s="569">
        <f>J41/G41*100</f>
        <v>43.038223506054301</v>
      </c>
      <c r="L41" s="570"/>
    </row>
    <row r="42" spans="5:15" ht="18.75" customHeight="1" x14ac:dyDescent="0.2">
      <c r="E42" s="572" t="s">
        <v>195</v>
      </c>
      <c r="F42" s="573" t="s">
        <v>194</v>
      </c>
      <c r="G42" s="478">
        <v>426864648</v>
      </c>
      <c r="H42" s="478">
        <v>23225000</v>
      </c>
      <c r="I42" s="478">
        <f t="shared" si="11"/>
        <v>23225000</v>
      </c>
      <c r="J42" s="474">
        <f>H42+'REKON-JULI'!J42</f>
        <v>111250000</v>
      </c>
      <c r="K42" s="575">
        <f t="shared" ref="K42:K48" si="17">J42/G42*100</f>
        <v>26.06212543513325</v>
      </c>
      <c r="L42" s="570"/>
    </row>
    <row r="43" spans="5:15" ht="18.75" customHeight="1" x14ac:dyDescent="0.2">
      <c r="E43" s="572" t="s">
        <v>196</v>
      </c>
      <c r="F43" s="573" t="s">
        <v>197</v>
      </c>
      <c r="G43" s="478">
        <v>420000000</v>
      </c>
      <c r="H43" s="478">
        <v>37470000</v>
      </c>
      <c r="I43" s="478">
        <f t="shared" si="11"/>
        <v>37470000</v>
      </c>
      <c r="J43" s="474">
        <f>H43+'REKON-JULI'!J43</f>
        <v>253225500</v>
      </c>
      <c r="K43" s="575">
        <f t="shared" si="17"/>
        <v>60.291785714285716</v>
      </c>
      <c r="L43" s="570"/>
      <c r="M43" s="576"/>
    </row>
    <row r="44" spans="5:15" ht="18.75" customHeight="1" x14ac:dyDescent="0.2">
      <c r="E44" s="566" t="s">
        <v>198</v>
      </c>
      <c r="F44" s="567" t="s">
        <v>162</v>
      </c>
      <c r="G44" s="479">
        <v>20400000000</v>
      </c>
      <c r="H44" s="480">
        <v>1536031390</v>
      </c>
      <c r="I44" s="480">
        <f>H44</f>
        <v>1536031390</v>
      </c>
      <c r="J44" s="473">
        <f>H44+'REKON-JULI'!J44</f>
        <v>12444073663</v>
      </c>
      <c r="K44" s="569">
        <f t="shared" si="17"/>
        <v>61.000361093137258</v>
      </c>
      <c r="L44" s="570"/>
      <c r="M44" s="576"/>
    </row>
    <row r="45" spans="5:15" ht="18.75" customHeight="1" x14ac:dyDescent="0.2">
      <c r="E45" s="566" t="s">
        <v>199</v>
      </c>
      <c r="F45" s="567" t="s">
        <v>85</v>
      </c>
      <c r="G45" s="480">
        <v>300000000</v>
      </c>
      <c r="H45" s="480">
        <f>H46+H47</f>
        <v>3215000</v>
      </c>
      <c r="I45" s="480">
        <f t="shared" ref="I45:J45" si="18">I46+I47</f>
        <v>3215000</v>
      </c>
      <c r="J45" s="479">
        <f t="shared" si="18"/>
        <v>30655000</v>
      </c>
      <c r="K45" s="569">
        <f t="shared" si="17"/>
        <v>10.218333333333334</v>
      </c>
      <c r="L45" s="570"/>
      <c r="M45" s="589"/>
    </row>
    <row r="46" spans="5:15" ht="18.75" customHeight="1" x14ac:dyDescent="0.2">
      <c r="E46" s="566"/>
      <c r="F46" s="588" t="s">
        <v>163</v>
      </c>
      <c r="G46" s="480"/>
      <c r="H46" s="478">
        <v>3215000</v>
      </c>
      <c r="I46" s="478">
        <f t="shared" si="11"/>
        <v>3215000</v>
      </c>
      <c r="J46" s="474">
        <f>H46+'REKON-JULI'!J46</f>
        <v>30655000</v>
      </c>
      <c r="K46" s="569"/>
      <c r="L46" s="570"/>
    </row>
    <row r="47" spans="5:15" ht="18.75" customHeight="1" x14ac:dyDescent="0.2">
      <c r="E47" s="566"/>
      <c r="F47" s="577" t="str">
        <f xml:space="preserve"> "Penerimaan Piutang " &amp;F45</f>
        <v>Penerimaan Piutang Pajak Parkir</v>
      </c>
      <c r="G47" s="480"/>
      <c r="H47" s="478">
        <v>0</v>
      </c>
      <c r="I47" s="478">
        <f t="shared" si="11"/>
        <v>0</v>
      </c>
      <c r="J47" s="474">
        <f>H47+'REKON-JULI'!J47</f>
        <v>0</v>
      </c>
      <c r="K47" s="569"/>
      <c r="L47" s="570"/>
    </row>
    <row r="48" spans="5:15" ht="18.75" customHeight="1" x14ac:dyDescent="0.2">
      <c r="E48" s="566" t="s">
        <v>202</v>
      </c>
      <c r="F48" s="567" t="s">
        <v>200</v>
      </c>
      <c r="G48" s="480">
        <v>80000000</v>
      </c>
      <c r="H48" s="480">
        <f>H49+H50</f>
        <v>2198000</v>
      </c>
      <c r="I48" s="480">
        <f t="shared" ref="I48:J48" si="19">I49+I50</f>
        <v>2198000</v>
      </c>
      <c r="J48" s="480">
        <f t="shared" si="19"/>
        <v>94109205</v>
      </c>
      <c r="K48" s="569">
        <f t="shared" si="17"/>
        <v>117.63650625</v>
      </c>
      <c r="L48" s="570"/>
    </row>
    <row r="49" spans="5:16" ht="18.75" customHeight="1" x14ac:dyDescent="0.2">
      <c r="E49" s="572"/>
      <c r="F49" s="577" t="s">
        <v>201</v>
      </c>
      <c r="G49" s="478"/>
      <c r="H49" s="481">
        <v>2198000</v>
      </c>
      <c r="I49" s="481">
        <f t="shared" si="11"/>
        <v>2198000</v>
      </c>
      <c r="J49" s="474">
        <f>H49+'REKON-JULI'!J49</f>
        <v>91591705</v>
      </c>
      <c r="K49" s="575"/>
      <c r="L49" s="570"/>
    </row>
    <row r="50" spans="5:16" ht="18.75" customHeight="1" x14ac:dyDescent="0.2">
      <c r="E50" s="572"/>
      <c r="F50" s="577" t="str">
        <f xml:space="preserve"> "Penerimaan Piutang " &amp;F48</f>
        <v>Penerimaan Piutang Pajak Air Tanah</v>
      </c>
      <c r="G50" s="481"/>
      <c r="H50" s="487">
        <v>0</v>
      </c>
      <c r="I50" s="481">
        <f t="shared" si="11"/>
        <v>0</v>
      </c>
      <c r="J50" s="474">
        <f>H50+'REKON-JULI'!J50</f>
        <v>2517500</v>
      </c>
      <c r="K50" s="578"/>
      <c r="L50" s="570"/>
      <c r="M50" s="535" t="s">
        <v>276</v>
      </c>
    </row>
    <row r="51" spans="5:16" ht="18.75" customHeight="1" x14ac:dyDescent="0.2">
      <c r="E51" s="566" t="s">
        <v>203</v>
      </c>
      <c r="F51" s="567" t="s">
        <v>87</v>
      </c>
      <c r="G51" s="480">
        <v>500000000</v>
      </c>
      <c r="H51" s="480">
        <v>0</v>
      </c>
      <c r="I51" s="480">
        <v>0</v>
      </c>
      <c r="J51" s="474">
        <f>H51+'REKON-JULI'!J51</f>
        <v>0</v>
      </c>
      <c r="K51" s="569">
        <f>J51/G51*100</f>
        <v>0</v>
      </c>
      <c r="L51" s="570"/>
    </row>
    <row r="52" spans="5:16" ht="18.75" customHeight="1" x14ac:dyDescent="0.2">
      <c r="E52" s="566" t="s">
        <v>204</v>
      </c>
      <c r="F52" s="567" t="s">
        <v>226</v>
      </c>
      <c r="G52" s="480">
        <v>785886750</v>
      </c>
      <c r="H52" s="480">
        <f>H53+H54</f>
        <v>135840750</v>
      </c>
      <c r="I52" s="480">
        <f t="shared" ref="I52" si="20">I53+I54</f>
        <v>135840750</v>
      </c>
      <c r="J52" s="473">
        <f>J53+J54</f>
        <v>140225750</v>
      </c>
      <c r="K52" s="569">
        <f t="shared" ref="K52" si="21">J52/G52*100</f>
        <v>17.842997098500515</v>
      </c>
      <c r="L52" s="570"/>
      <c r="N52" s="535" t="s">
        <v>284</v>
      </c>
    </row>
    <row r="53" spans="5:16" ht="18.75" customHeight="1" x14ac:dyDescent="0.2">
      <c r="E53" s="566"/>
      <c r="F53" s="590" t="s">
        <v>228</v>
      </c>
      <c r="G53" s="480"/>
      <c r="H53" s="478">
        <v>135840750</v>
      </c>
      <c r="I53" s="478">
        <f>H53</f>
        <v>135840750</v>
      </c>
      <c r="J53" s="474">
        <f>H53+'REKON-JULI'!J53</f>
        <v>140225750</v>
      </c>
      <c r="K53" s="569"/>
      <c r="L53" s="570"/>
    </row>
    <row r="54" spans="5:16" ht="18.75" customHeight="1" x14ac:dyDescent="0.2">
      <c r="E54" s="566"/>
      <c r="F54" s="590" t="s">
        <v>227</v>
      </c>
      <c r="G54" s="480"/>
      <c r="H54" s="488">
        <v>0</v>
      </c>
      <c r="I54" s="478">
        <f>H54</f>
        <v>0</v>
      </c>
      <c r="J54" s="474">
        <f>H54+'REKON-JULI'!J54</f>
        <v>0</v>
      </c>
      <c r="K54" s="569"/>
      <c r="L54" s="570"/>
    </row>
    <row r="55" spans="5:16" ht="27" customHeight="1" x14ac:dyDescent="0.2">
      <c r="E55" s="566" t="s">
        <v>206</v>
      </c>
      <c r="F55" s="591" t="s">
        <v>205</v>
      </c>
      <c r="G55" s="482">
        <f>G56+G57</f>
        <v>33451567633</v>
      </c>
      <c r="H55" s="482">
        <f>H56+H57</f>
        <v>2004460722</v>
      </c>
      <c r="I55" s="482">
        <f t="shared" ref="I55:J55" si="22">I56+I57</f>
        <v>2004460722</v>
      </c>
      <c r="J55" s="482">
        <f t="shared" si="22"/>
        <v>4545344206</v>
      </c>
      <c r="K55" s="592">
        <f>J55/G55*100</f>
        <v>13.587836169196491</v>
      </c>
      <c r="L55" s="702"/>
      <c r="M55" s="546">
        <f>H55+H66+H67</f>
        <v>2181888207</v>
      </c>
      <c r="N55" s="571">
        <f>J55+J64</f>
        <v>5071753306</v>
      </c>
    </row>
    <row r="56" spans="5:16" ht="27" customHeight="1" x14ac:dyDescent="0.2">
      <c r="E56" s="572"/>
      <c r="F56" s="581" t="s">
        <v>207</v>
      </c>
      <c r="G56" s="481">
        <v>15673511656</v>
      </c>
      <c r="H56" s="484">
        <v>1521216103</v>
      </c>
      <c r="I56" s="484">
        <f>H56</f>
        <v>1521216103</v>
      </c>
      <c r="J56" s="474">
        <f>H56+'REKON-JULI'!J56</f>
        <v>2950708779</v>
      </c>
      <c r="K56" s="593">
        <f t="shared" ref="K56" si="23">J56/G56*100</f>
        <v>18.826085970787759</v>
      </c>
      <c r="L56" s="701"/>
    </row>
    <row r="57" spans="5:16" ht="27" customHeight="1" x14ac:dyDescent="0.2">
      <c r="E57" s="572"/>
      <c r="F57" s="581" t="s">
        <v>208</v>
      </c>
      <c r="G57" s="481">
        <v>17778055977</v>
      </c>
      <c r="H57" s="485">
        <v>483244619</v>
      </c>
      <c r="I57" s="485">
        <f>H57</f>
        <v>483244619</v>
      </c>
      <c r="J57" s="474">
        <f>H57+'REKON-JULI'!J57</f>
        <v>1594635427</v>
      </c>
      <c r="K57" s="578"/>
      <c r="L57" s="596"/>
      <c r="M57" s="546">
        <f>L58-J58</f>
        <v>-3602244050</v>
      </c>
    </row>
    <row r="58" spans="5:16" ht="26.25" customHeight="1" x14ac:dyDescent="0.2">
      <c r="E58" s="566" t="s">
        <v>209</v>
      </c>
      <c r="F58" s="599" t="s">
        <v>115</v>
      </c>
      <c r="G58" s="480">
        <v>11843815804</v>
      </c>
      <c r="H58" s="480">
        <v>611076800</v>
      </c>
      <c r="I58" s="480">
        <f>H58</f>
        <v>611076800</v>
      </c>
      <c r="J58" s="473">
        <f>H58+'REKON-JULI'!J58</f>
        <v>3602244050</v>
      </c>
      <c r="K58" s="601">
        <f>J58/G58*100</f>
        <v>30.41455650452971</v>
      </c>
      <c r="L58" s="703"/>
      <c r="M58" s="546">
        <v>487613200</v>
      </c>
      <c r="N58" s="571">
        <f>M58-H58</f>
        <v>-123463600</v>
      </c>
    </row>
    <row r="59" spans="5:16" ht="10.5" customHeight="1" x14ac:dyDescent="0.2">
      <c r="E59" s="572"/>
      <c r="F59" s="580"/>
      <c r="G59" s="478"/>
      <c r="H59" s="478"/>
      <c r="I59" s="478"/>
      <c r="J59" s="478"/>
      <c r="K59" s="575"/>
      <c r="L59" s="570"/>
    </row>
    <row r="60" spans="5:16" ht="18.75" customHeight="1" x14ac:dyDescent="0.2">
      <c r="E60" s="602" t="str">
        <f>E10</f>
        <v>4.1.02</v>
      </c>
      <c r="F60" s="603" t="str">
        <f>F10</f>
        <v>HASIL RETRIBUSI DAERAH</v>
      </c>
      <c r="G60" s="556">
        <f>G61</f>
        <v>538484000</v>
      </c>
      <c r="H60" s="556">
        <f>H61</f>
        <v>16000000</v>
      </c>
      <c r="I60" s="556">
        <f t="shared" ref="I60:J61" si="24">I61</f>
        <v>16000000</v>
      </c>
      <c r="J60" s="556">
        <f t="shared" si="24"/>
        <v>30385600</v>
      </c>
      <c r="K60" s="564">
        <f>J60/G60*100</f>
        <v>5.6428046144360842</v>
      </c>
      <c r="L60" s="565"/>
    </row>
    <row r="61" spans="5:16" s="606" customFormat="1" ht="18.75" customHeight="1" x14ac:dyDescent="0.2">
      <c r="E61" s="572" t="s">
        <v>210</v>
      </c>
      <c r="F61" s="604" t="s">
        <v>93</v>
      </c>
      <c r="G61" s="478">
        <f>G62+G63</f>
        <v>538484000</v>
      </c>
      <c r="H61" s="481">
        <f>H62</f>
        <v>16000000</v>
      </c>
      <c r="I61" s="481">
        <f t="shared" si="24"/>
        <v>16000000</v>
      </c>
      <c r="J61" s="481">
        <f t="shared" si="24"/>
        <v>30385600</v>
      </c>
      <c r="K61" s="578">
        <f>J61/G61*100</f>
        <v>5.6428046144360842</v>
      </c>
      <c r="L61" s="605"/>
      <c r="M61" s="704"/>
      <c r="N61" s="704"/>
      <c r="O61" s="704"/>
      <c r="P61" s="704"/>
    </row>
    <row r="62" spans="5:16" ht="18.75" customHeight="1" x14ac:dyDescent="0.2">
      <c r="E62" s="572" t="s">
        <v>211</v>
      </c>
      <c r="F62" s="580" t="s">
        <v>212</v>
      </c>
      <c r="G62" s="481">
        <v>538484000</v>
      </c>
      <c r="H62" s="478">
        <f>H63</f>
        <v>16000000</v>
      </c>
      <c r="I62" s="478">
        <f>H62</f>
        <v>16000000</v>
      </c>
      <c r="J62" s="474">
        <f>H62+'REKON-JULI'!J62</f>
        <v>30385600</v>
      </c>
      <c r="K62" s="575">
        <f>J62/G62*100</f>
        <v>5.6428046144360842</v>
      </c>
      <c r="L62" s="570"/>
    </row>
    <row r="63" spans="5:16" ht="21" customHeight="1" x14ac:dyDescent="0.2">
      <c r="E63" s="572"/>
      <c r="F63" s="581" t="s">
        <v>213</v>
      </c>
      <c r="G63" s="478"/>
      <c r="H63" s="481">
        <v>16000000</v>
      </c>
      <c r="I63" s="481">
        <f t="shared" ref="I63" si="25">H63</f>
        <v>16000000</v>
      </c>
      <c r="J63" s="474">
        <f>H63+'REKON-JULI'!J63</f>
        <v>30385600</v>
      </c>
      <c r="K63" s="575"/>
      <c r="L63" s="570"/>
    </row>
    <row r="64" spans="5:16" ht="21" customHeight="1" x14ac:dyDescent="0.2">
      <c r="E64" s="602" t="s">
        <v>214</v>
      </c>
      <c r="F64" s="603" t="str">
        <f>F11</f>
        <v>LAIN-LAIN PAD YANG SAH</v>
      </c>
      <c r="G64" s="556">
        <f>G65</f>
        <v>300000000</v>
      </c>
      <c r="H64" s="556">
        <f>H65</f>
        <v>177427485</v>
      </c>
      <c r="I64" s="556">
        <f t="shared" ref="I64:J64" si="26">I65</f>
        <v>177427485</v>
      </c>
      <c r="J64" s="556">
        <f t="shared" si="26"/>
        <v>526409100</v>
      </c>
      <c r="K64" s="564">
        <f>J64/G64*100</f>
        <v>175.46969999999999</v>
      </c>
      <c r="L64" s="565"/>
    </row>
    <row r="65" spans="5:14" ht="24" customHeight="1" x14ac:dyDescent="0.2">
      <c r="E65" s="572" t="s">
        <v>216</v>
      </c>
      <c r="F65" s="604" t="s">
        <v>217</v>
      </c>
      <c r="G65" s="478">
        <v>300000000</v>
      </c>
      <c r="H65" s="478">
        <f>H66+H67+H68</f>
        <v>177427485</v>
      </c>
      <c r="I65" s="478">
        <f>I66+I67+I68</f>
        <v>177427485</v>
      </c>
      <c r="J65" s="478">
        <f t="shared" ref="J65" si="27">J66+J67+J68</f>
        <v>526409100</v>
      </c>
      <c r="K65" s="575">
        <f>J65/G65*100</f>
        <v>175.46969999999999</v>
      </c>
      <c r="L65" s="570"/>
      <c r="M65" s="589">
        <f>SUM(M66:M67)</f>
        <v>177427485</v>
      </c>
    </row>
    <row r="66" spans="5:14" ht="24" customHeight="1" x14ac:dyDescent="0.25">
      <c r="E66" s="572" t="s">
        <v>215</v>
      </c>
      <c r="F66" s="581" t="s">
        <v>218</v>
      </c>
      <c r="G66" s="478"/>
      <c r="H66" s="478">
        <v>177048018</v>
      </c>
      <c r="I66" s="478">
        <f>H66</f>
        <v>177048018</v>
      </c>
      <c r="J66" s="474">
        <f>H66+'REKON-JULI'!J66</f>
        <v>524555614</v>
      </c>
      <c r="K66" s="575"/>
      <c r="L66" s="570"/>
      <c r="M66" s="423">
        <v>177048018</v>
      </c>
      <c r="N66" s="424"/>
    </row>
    <row r="67" spans="5:14" ht="24" customHeight="1" x14ac:dyDescent="0.25">
      <c r="E67" s="572"/>
      <c r="F67" s="581" t="s">
        <v>281</v>
      </c>
      <c r="G67" s="478"/>
      <c r="H67" s="478">
        <v>379467</v>
      </c>
      <c r="I67" s="478">
        <f>H67</f>
        <v>379467</v>
      </c>
      <c r="J67" s="474">
        <f>H67+'REKON-JULI'!J67</f>
        <v>1853486</v>
      </c>
      <c r="K67" s="575"/>
      <c r="L67" s="570"/>
      <c r="M67" s="423">
        <v>379467</v>
      </c>
      <c r="N67" s="424"/>
    </row>
    <row r="68" spans="5:14" ht="24" customHeight="1" x14ac:dyDescent="0.25">
      <c r="E68" s="572"/>
      <c r="F68" s="581" t="s">
        <v>229</v>
      </c>
      <c r="G68" s="478"/>
      <c r="H68" s="478">
        <v>0</v>
      </c>
      <c r="I68" s="478">
        <f>H68</f>
        <v>0</v>
      </c>
      <c r="J68" s="474">
        <f>H68+'REKON-JULI'!J68</f>
        <v>0</v>
      </c>
      <c r="K68" s="575"/>
      <c r="L68" s="673"/>
      <c r="M68" s="670"/>
      <c r="N68" s="424"/>
    </row>
    <row r="69" spans="5:14" ht="10.5" customHeight="1" thickBot="1" x14ac:dyDescent="0.3">
      <c r="E69" s="607"/>
      <c r="F69" s="573"/>
      <c r="G69" s="608"/>
      <c r="H69" s="608"/>
      <c r="I69" s="608"/>
      <c r="J69" s="608"/>
      <c r="K69" s="575"/>
      <c r="L69" s="675"/>
      <c r="M69" s="424"/>
      <c r="N69" s="424"/>
    </row>
    <row r="70" spans="5:14" ht="10.5" customHeight="1" x14ac:dyDescent="0.25">
      <c r="E70" s="609"/>
      <c r="F70" s="610"/>
      <c r="G70" s="611"/>
      <c r="H70" s="611"/>
      <c r="I70" s="611"/>
      <c r="J70" s="611"/>
      <c r="K70" s="612"/>
      <c r="L70" s="674"/>
      <c r="M70" s="423"/>
      <c r="N70" s="424"/>
    </row>
    <row r="71" spans="5:14" ht="10.5" customHeight="1" x14ac:dyDescent="0.2">
      <c r="E71" s="613"/>
      <c r="F71" s="614"/>
      <c r="G71" s="615"/>
      <c r="H71" s="615"/>
      <c r="I71" s="615"/>
      <c r="J71" s="615"/>
      <c r="K71" s="616"/>
      <c r="L71" s="616"/>
    </row>
    <row r="72" spans="5:14" ht="19.5" customHeight="1" x14ac:dyDescent="0.2">
      <c r="H72" s="571"/>
      <c r="J72" s="854" t="s">
        <v>320</v>
      </c>
      <c r="K72" s="854"/>
      <c r="L72" s="854"/>
    </row>
    <row r="73" spans="5:14" ht="12.75" customHeight="1" x14ac:dyDescent="0.2">
      <c r="E73" s="854" t="s">
        <v>120</v>
      </c>
      <c r="F73" s="854"/>
      <c r="G73" s="854" t="s">
        <v>165</v>
      </c>
      <c r="H73" s="854"/>
      <c r="I73" s="854"/>
      <c r="J73" s="855" t="s">
        <v>119</v>
      </c>
      <c r="K73" s="855"/>
      <c r="L73" s="855"/>
      <c r="M73" s="851"/>
      <c r="N73" s="851"/>
    </row>
    <row r="75" spans="5:14" ht="28.5" customHeight="1" x14ac:dyDescent="0.2"/>
    <row r="76" spans="5:14" x14ac:dyDescent="0.2">
      <c r="E76" s="852" t="str">
        <f>[1]DESEMBER!$E$73:$F$73</f>
        <v>ERNIATI,S.E,M.Si</v>
      </c>
      <c r="F76" s="852"/>
      <c r="G76" s="852" t="s">
        <v>166</v>
      </c>
      <c r="H76" s="852"/>
      <c r="I76" s="852"/>
      <c r="J76" s="852" t="s">
        <v>154</v>
      </c>
      <c r="K76" s="852"/>
      <c r="L76" s="852"/>
      <c r="M76" s="617"/>
      <c r="N76" s="618"/>
    </row>
    <row r="77" spans="5:14" x14ac:dyDescent="0.2">
      <c r="E77" s="846" t="s">
        <v>121</v>
      </c>
      <c r="F77" s="846"/>
      <c r="G77" s="846" t="s">
        <v>167</v>
      </c>
      <c r="H77" s="846"/>
      <c r="I77" s="846"/>
      <c r="J77" s="846" t="s">
        <v>155</v>
      </c>
      <c r="K77" s="846"/>
      <c r="L77" s="846"/>
      <c r="M77" s="847"/>
      <c r="N77" s="847"/>
    </row>
    <row r="78" spans="5:14" x14ac:dyDescent="0.2">
      <c r="F78" s="618"/>
      <c r="J78" s="846"/>
      <c r="K78" s="846"/>
      <c r="L78" s="846"/>
      <c r="M78" s="847"/>
      <c r="N78" s="847"/>
    </row>
    <row r="79" spans="5:14" x14ac:dyDescent="0.2">
      <c r="F79" s="618"/>
      <c r="J79" s="691"/>
      <c r="K79" s="691"/>
      <c r="L79" s="691"/>
      <c r="M79" s="692"/>
      <c r="N79" s="692"/>
    </row>
    <row r="80" spans="5:14" x14ac:dyDescent="0.2">
      <c r="F80" s="691"/>
      <c r="G80" s="846"/>
      <c r="H80" s="846"/>
      <c r="I80" s="846"/>
      <c r="J80" s="846"/>
      <c r="K80" s="846"/>
      <c r="M80" s="846"/>
      <c r="N80" s="846"/>
    </row>
    <row r="81" spans="5:14" x14ac:dyDescent="0.2">
      <c r="F81" s="620" t="s">
        <v>122</v>
      </c>
      <c r="G81" s="621" t="s">
        <v>123</v>
      </c>
      <c r="H81" s="691"/>
      <c r="I81" s="691"/>
      <c r="J81" s="691"/>
      <c r="K81" s="691"/>
      <c r="M81" s="691"/>
      <c r="N81" s="691"/>
    </row>
    <row r="82" spans="5:14" x14ac:dyDescent="0.2">
      <c r="G82" s="691"/>
      <c r="H82" s="691"/>
      <c r="I82" s="691"/>
      <c r="J82" s="691"/>
      <c r="K82" s="691"/>
      <c r="M82" s="691"/>
      <c r="N82" s="691"/>
    </row>
    <row r="83" spans="5:14" x14ac:dyDescent="0.2">
      <c r="F83" s="622" t="s">
        <v>152</v>
      </c>
      <c r="G83" s="692" t="s">
        <v>124</v>
      </c>
      <c r="H83" s="691"/>
      <c r="I83" s="691"/>
      <c r="J83" s="691"/>
      <c r="K83" s="691"/>
      <c r="M83" s="691"/>
      <c r="N83" s="691"/>
    </row>
    <row r="84" spans="5:14" x14ac:dyDescent="0.2">
      <c r="F84" s="622"/>
      <c r="G84" s="618"/>
      <c r="H84" s="691"/>
      <c r="I84" s="691"/>
      <c r="J84" s="691"/>
      <c r="K84" s="691"/>
      <c r="M84" s="691"/>
      <c r="N84" s="691"/>
    </row>
    <row r="85" spans="5:14" x14ac:dyDescent="0.2">
      <c r="F85" s="622" t="s">
        <v>153</v>
      </c>
      <c r="G85" s="692" t="s">
        <v>124</v>
      </c>
      <c r="H85" s="691"/>
      <c r="I85" s="691"/>
      <c r="J85" s="691"/>
      <c r="K85" s="691"/>
      <c r="M85" s="691"/>
      <c r="N85" s="691"/>
    </row>
    <row r="86" spans="5:14" x14ac:dyDescent="0.2">
      <c r="G86" s="692"/>
      <c r="H86" s="691"/>
      <c r="I86" s="691"/>
      <c r="J86" s="691"/>
      <c r="K86" s="691"/>
      <c r="M86" s="691"/>
      <c r="N86" s="691"/>
    </row>
    <row r="87" spans="5:14" x14ac:dyDescent="0.2">
      <c r="H87" s="691"/>
      <c r="I87" s="691"/>
      <c r="J87" s="691"/>
      <c r="K87" s="691"/>
      <c r="M87" s="691"/>
      <c r="N87" s="691"/>
    </row>
    <row r="88" spans="5:14" x14ac:dyDescent="0.2">
      <c r="G88" s="692"/>
    </row>
    <row r="89" spans="5:14" x14ac:dyDescent="0.2">
      <c r="I89" s="535" t="s">
        <v>145</v>
      </c>
    </row>
    <row r="92" spans="5:14" x14ac:dyDescent="0.2">
      <c r="E92" s="848"/>
      <c r="F92" s="848"/>
      <c r="G92" s="848"/>
      <c r="H92" s="848"/>
      <c r="I92" s="848"/>
      <c r="J92" s="848"/>
      <c r="K92" s="848"/>
      <c r="L92" s="848"/>
    </row>
    <row r="93" spans="5:14" x14ac:dyDescent="0.2">
      <c r="E93" s="848"/>
      <c r="F93" s="848"/>
      <c r="G93" s="848"/>
      <c r="H93" s="848"/>
      <c r="I93" s="848"/>
      <c r="J93" s="848"/>
      <c r="K93" s="848"/>
      <c r="L93" s="848"/>
    </row>
    <row r="94" spans="5:14" x14ac:dyDescent="0.2">
      <c r="E94" s="848"/>
      <c r="F94" s="848"/>
      <c r="G94" s="848"/>
      <c r="H94" s="848"/>
      <c r="I94" s="848"/>
      <c r="J94" s="848"/>
      <c r="K94" s="848"/>
      <c r="L94" s="848"/>
    </row>
    <row r="95" spans="5:14" x14ac:dyDescent="0.2">
      <c r="E95" s="623"/>
      <c r="F95" s="623"/>
      <c r="G95" s="623"/>
      <c r="H95" s="623"/>
      <c r="I95" s="623"/>
      <c r="J95" s="623"/>
      <c r="K95" s="623"/>
      <c r="L95" s="623"/>
      <c r="M95" s="623"/>
    </row>
    <row r="96" spans="5:14" x14ac:dyDescent="0.2">
      <c r="E96" s="624"/>
      <c r="F96" s="625"/>
      <c r="G96" s="625"/>
      <c r="H96" s="625"/>
      <c r="I96" s="625"/>
      <c r="J96" s="625"/>
      <c r="K96" s="625"/>
      <c r="L96" s="625"/>
      <c r="M96" s="623"/>
    </row>
    <row r="97" spans="5:13" ht="17.25" customHeight="1" x14ac:dyDescent="0.2">
      <c r="E97" s="626"/>
      <c r="F97" s="627"/>
      <c r="G97" s="628"/>
      <c r="H97" s="628"/>
      <c r="I97" s="628"/>
      <c r="J97" s="628"/>
      <c r="K97" s="629"/>
      <c r="L97" s="629"/>
      <c r="M97" s="623"/>
    </row>
    <row r="98" spans="5:13" ht="17.25" customHeight="1" x14ac:dyDescent="0.2">
      <c r="E98" s="630"/>
      <c r="F98" s="631"/>
      <c r="G98" s="632"/>
      <c r="H98" s="632"/>
      <c r="I98" s="632"/>
      <c r="J98" s="632"/>
      <c r="K98" s="633"/>
      <c r="L98" s="633"/>
      <c r="M98" s="623"/>
    </row>
    <row r="99" spans="5:13" ht="22.5" customHeight="1" x14ac:dyDescent="0.2">
      <c r="E99" s="630"/>
      <c r="F99" s="631"/>
      <c r="G99" s="632"/>
      <c r="H99" s="632"/>
      <c r="I99" s="632"/>
      <c r="J99" s="632"/>
      <c r="K99" s="633"/>
      <c r="L99" s="633"/>
      <c r="M99" s="623"/>
    </row>
    <row r="100" spans="5:13" ht="22.5" customHeight="1" x14ac:dyDescent="0.2">
      <c r="E100" s="630"/>
      <c r="F100" s="631"/>
      <c r="G100" s="632"/>
      <c r="H100" s="632"/>
      <c r="I100" s="632"/>
      <c r="J100" s="632"/>
      <c r="K100" s="633"/>
      <c r="L100" s="633"/>
      <c r="M100" s="623"/>
    </row>
    <row r="101" spans="5:13" ht="14.25" customHeight="1" x14ac:dyDescent="0.2">
      <c r="E101" s="634"/>
      <c r="F101" s="635"/>
      <c r="G101" s="636"/>
      <c r="H101" s="636"/>
      <c r="I101" s="636"/>
      <c r="J101" s="636"/>
      <c r="K101" s="637"/>
      <c r="L101" s="637"/>
      <c r="M101" s="623"/>
    </row>
    <row r="102" spans="5:13" ht="16.5" customHeight="1" x14ac:dyDescent="0.2">
      <c r="E102" s="634"/>
      <c r="F102" s="635"/>
      <c r="G102" s="636"/>
      <c r="H102" s="636"/>
      <c r="I102" s="636"/>
      <c r="J102" s="636"/>
      <c r="K102" s="637"/>
      <c r="L102" s="637"/>
      <c r="M102" s="623"/>
    </row>
    <row r="103" spans="5:13" ht="16.5" customHeight="1" x14ac:dyDescent="0.2">
      <c r="E103" s="634"/>
      <c r="F103" s="638"/>
      <c r="G103" s="639"/>
      <c r="H103" s="639"/>
      <c r="I103" s="639"/>
      <c r="J103" s="639"/>
      <c r="K103" s="640"/>
      <c r="L103" s="640"/>
      <c r="M103" s="623"/>
    </row>
    <row r="104" spans="5:13" ht="23.25" customHeight="1" x14ac:dyDescent="0.2">
      <c r="E104" s="634"/>
      <c r="F104" s="641"/>
      <c r="G104" s="639"/>
      <c r="H104" s="639"/>
      <c r="I104" s="639"/>
      <c r="J104" s="639"/>
      <c r="K104" s="640"/>
      <c r="L104" s="640"/>
      <c r="M104" s="623"/>
    </row>
    <row r="105" spans="5:13" ht="19.5" customHeight="1" x14ac:dyDescent="0.2">
      <c r="E105" s="634"/>
      <c r="F105" s="638"/>
      <c r="G105" s="639"/>
      <c r="H105" s="639"/>
      <c r="I105" s="639"/>
      <c r="J105" s="639"/>
      <c r="K105" s="640"/>
      <c r="L105" s="640"/>
      <c r="M105" s="623"/>
    </row>
    <row r="106" spans="5:13" ht="18.75" customHeight="1" x14ac:dyDescent="0.2">
      <c r="E106" s="634"/>
      <c r="F106" s="638"/>
      <c r="G106" s="639"/>
      <c r="H106" s="639"/>
      <c r="I106" s="639"/>
      <c r="J106" s="639"/>
      <c r="K106" s="640"/>
      <c r="L106" s="640"/>
      <c r="M106" s="623"/>
    </row>
    <row r="107" spans="5:13" ht="19.5" customHeight="1" x14ac:dyDescent="0.2">
      <c r="E107" s="634"/>
      <c r="F107" s="638"/>
      <c r="G107" s="639"/>
      <c r="H107" s="639"/>
      <c r="I107" s="639"/>
      <c r="J107" s="639"/>
      <c r="K107" s="640"/>
      <c r="L107" s="640"/>
      <c r="M107" s="623"/>
    </row>
    <row r="108" spans="5:13" ht="19.5" customHeight="1" x14ac:dyDescent="0.2">
      <c r="E108" s="634"/>
      <c r="F108" s="638"/>
      <c r="G108" s="639"/>
      <c r="H108" s="639"/>
      <c r="I108" s="639"/>
      <c r="J108" s="639"/>
      <c r="K108" s="640"/>
      <c r="L108" s="640"/>
      <c r="M108" s="623"/>
    </row>
    <row r="109" spans="5:13" ht="19.5" customHeight="1" x14ac:dyDescent="0.2">
      <c r="E109" s="634"/>
      <c r="F109" s="638"/>
      <c r="G109" s="639"/>
      <c r="H109" s="639"/>
      <c r="I109" s="639"/>
      <c r="J109" s="639"/>
      <c r="K109" s="640"/>
      <c r="L109" s="640"/>
      <c r="M109" s="623"/>
    </row>
    <row r="110" spans="5:13" ht="19.5" customHeight="1" x14ac:dyDescent="0.2">
      <c r="E110" s="634"/>
      <c r="F110" s="638"/>
      <c r="G110" s="639"/>
      <c r="H110" s="639"/>
      <c r="I110" s="639"/>
      <c r="J110" s="639"/>
      <c r="K110" s="640"/>
      <c r="L110" s="640"/>
      <c r="M110" s="623"/>
    </row>
    <row r="111" spans="5:13" ht="19.5" customHeight="1" x14ac:dyDescent="0.2">
      <c r="E111" s="634"/>
      <c r="F111" s="638"/>
      <c r="G111" s="639"/>
      <c r="H111" s="639"/>
      <c r="I111" s="639"/>
      <c r="J111" s="639"/>
      <c r="K111" s="640"/>
      <c r="L111" s="640"/>
      <c r="M111" s="623"/>
    </row>
    <row r="112" spans="5:13" ht="19.5" customHeight="1" x14ac:dyDescent="0.2">
      <c r="E112" s="634"/>
      <c r="F112" s="638"/>
      <c r="G112" s="639"/>
      <c r="H112" s="639"/>
      <c r="I112" s="639"/>
      <c r="J112" s="639"/>
      <c r="K112" s="640"/>
      <c r="L112" s="640"/>
      <c r="M112" s="623"/>
    </row>
    <row r="113" spans="5:13" ht="19.5" customHeight="1" x14ac:dyDescent="0.2">
      <c r="E113" s="634"/>
      <c r="F113" s="638"/>
      <c r="G113" s="639"/>
      <c r="H113" s="639"/>
      <c r="I113" s="639"/>
      <c r="J113" s="639"/>
      <c r="K113" s="640"/>
      <c r="L113" s="640"/>
      <c r="M113" s="623"/>
    </row>
    <row r="114" spans="5:13" ht="19.5" customHeight="1" x14ac:dyDescent="0.2">
      <c r="E114" s="634"/>
      <c r="F114" s="642"/>
      <c r="G114" s="639"/>
      <c r="H114" s="639"/>
      <c r="I114" s="639"/>
      <c r="J114" s="639"/>
      <c r="K114" s="640"/>
      <c r="L114" s="640"/>
      <c r="M114" s="623"/>
    </row>
    <row r="115" spans="5:13" ht="16.5" customHeight="1" x14ac:dyDescent="0.2">
      <c r="E115" s="634"/>
      <c r="F115" s="642"/>
      <c r="G115" s="639"/>
      <c r="H115" s="639"/>
      <c r="I115" s="639"/>
      <c r="J115" s="639"/>
      <c r="K115" s="640"/>
      <c r="L115" s="640"/>
      <c r="M115" s="623"/>
    </row>
    <row r="116" spans="5:13" ht="15" customHeight="1" x14ac:dyDescent="0.2">
      <c r="E116" s="634"/>
      <c r="F116" s="638"/>
      <c r="G116" s="639"/>
      <c r="H116" s="639"/>
      <c r="I116" s="639"/>
      <c r="J116" s="639"/>
      <c r="K116" s="640"/>
      <c r="L116" s="640"/>
      <c r="M116" s="623"/>
    </row>
    <row r="117" spans="5:13" ht="19.5" customHeight="1" x14ac:dyDescent="0.2">
      <c r="E117" s="634"/>
      <c r="F117" s="638"/>
      <c r="G117" s="639"/>
      <c r="H117" s="639"/>
      <c r="I117" s="639"/>
      <c r="J117" s="639"/>
      <c r="K117" s="640"/>
      <c r="L117" s="640"/>
      <c r="M117" s="623"/>
    </row>
    <row r="118" spans="5:13" ht="19.5" customHeight="1" x14ac:dyDescent="0.2">
      <c r="E118" s="634"/>
      <c r="F118" s="638"/>
      <c r="G118" s="639"/>
      <c r="H118" s="639"/>
      <c r="I118" s="639"/>
      <c r="J118" s="639"/>
      <c r="K118" s="640"/>
      <c r="L118" s="640"/>
      <c r="M118" s="623"/>
    </row>
    <row r="119" spans="5:13" ht="19.5" customHeight="1" x14ac:dyDescent="0.2">
      <c r="E119" s="634"/>
      <c r="F119" s="638"/>
      <c r="G119" s="639"/>
      <c r="H119" s="639"/>
      <c r="I119" s="639"/>
      <c r="J119" s="639"/>
      <c r="K119" s="640"/>
      <c r="L119" s="640"/>
      <c r="M119" s="623"/>
    </row>
    <row r="120" spans="5:13" ht="19.5" customHeight="1" x14ac:dyDescent="0.2">
      <c r="E120" s="634"/>
      <c r="F120" s="638"/>
      <c r="G120" s="639"/>
      <c r="H120" s="639"/>
      <c r="I120" s="639"/>
      <c r="J120" s="639"/>
      <c r="K120" s="640"/>
      <c r="L120" s="640"/>
      <c r="M120" s="623"/>
    </row>
    <row r="121" spans="5:13" ht="26.25" customHeight="1" x14ac:dyDescent="0.2">
      <c r="E121" s="634"/>
      <c r="F121" s="641"/>
      <c r="G121" s="639"/>
      <c r="H121" s="639"/>
      <c r="I121" s="639"/>
      <c r="J121" s="639"/>
      <c r="K121" s="640"/>
      <c r="L121" s="640"/>
      <c r="M121" s="623"/>
    </row>
    <row r="122" spans="5:13" ht="26.25" customHeight="1" x14ac:dyDescent="0.2">
      <c r="E122" s="634"/>
      <c r="F122" s="641"/>
      <c r="G122" s="639"/>
      <c r="H122" s="639"/>
      <c r="I122" s="639"/>
      <c r="J122" s="639"/>
      <c r="K122" s="640"/>
      <c r="L122" s="640"/>
      <c r="M122" s="623"/>
    </row>
    <row r="123" spans="5:13" ht="27" customHeight="1" x14ac:dyDescent="0.2">
      <c r="E123" s="634"/>
      <c r="F123" s="635"/>
      <c r="G123" s="636"/>
      <c r="H123" s="636"/>
      <c r="I123" s="636"/>
      <c r="J123" s="636"/>
      <c r="K123" s="637"/>
      <c r="L123" s="637"/>
      <c r="M123" s="623"/>
    </row>
    <row r="124" spans="5:13" ht="19.5" customHeight="1" x14ac:dyDescent="0.2">
      <c r="E124" s="643"/>
      <c r="F124" s="644"/>
      <c r="G124" s="645"/>
      <c r="H124" s="645"/>
      <c r="I124" s="645"/>
      <c r="J124" s="645"/>
      <c r="K124" s="646"/>
      <c r="L124" s="646"/>
      <c r="M124" s="623"/>
    </row>
    <row r="125" spans="5:13" ht="19.5" customHeight="1" x14ac:dyDescent="0.2">
      <c r="E125" s="634"/>
      <c r="F125" s="642"/>
      <c r="G125" s="639"/>
      <c r="H125" s="639"/>
      <c r="I125" s="639"/>
      <c r="J125" s="639"/>
      <c r="K125" s="640"/>
      <c r="L125" s="640"/>
      <c r="M125" s="623"/>
    </row>
    <row r="126" spans="5:13" ht="19.5" customHeight="1" x14ac:dyDescent="0.2">
      <c r="E126" s="634"/>
      <c r="F126" s="642"/>
      <c r="G126" s="639"/>
      <c r="H126" s="639"/>
      <c r="I126" s="639"/>
      <c r="J126" s="639"/>
      <c r="K126" s="640"/>
      <c r="L126" s="640"/>
      <c r="M126" s="623"/>
    </row>
    <row r="127" spans="5:13" ht="19.5" customHeight="1" x14ac:dyDescent="0.2">
      <c r="E127" s="634"/>
      <c r="F127" s="642"/>
      <c r="G127" s="639"/>
      <c r="H127" s="639"/>
      <c r="I127" s="639"/>
      <c r="J127" s="639"/>
      <c r="K127" s="640"/>
      <c r="L127" s="640"/>
      <c r="M127" s="623"/>
    </row>
    <row r="128" spans="5:13" ht="19.5" customHeight="1" x14ac:dyDescent="0.2">
      <c r="E128" s="634"/>
      <c r="F128" s="642"/>
      <c r="G128" s="639"/>
      <c r="H128" s="639"/>
      <c r="I128" s="639"/>
      <c r="J128" s="639"/>
      <c r="K128" s="640"/>
      <c r="L128" s="640"/>
      <c r="M128" s="623"/>
    </row>
    <row r="129" spans="5:13" ht="19.5" customHeight="1" x14ac:dyDescent="0.2">
      <c r="E129" s="634"/>
      <c r="F129" s="642"/>
      <c r="G129" s="639"/>
      <c r="H129" s="639"/>
      <c r="I129" s="639"/>
      <c r="J129" s="639"/>
      <c r="K129" s="640"/>
      <c r="L129" s="640"/>
      <c r="M129" s="623"/>
    </row>
    <row r="130" spans="5:13" ht="19.5" customHeight="1" x14ac:dyDescent="0.2">
      <c r="E130" s="634"/>
      <c r="F130" s="642"/>
      <c r="G130" s="639"/>
      <c r="H130" s="639"/>
      <c r="I130" s="639"/>
      <c r="J130" s="639"/>
      <c r="K130" s="640"/>
      <c r="L130" s="640"/>
      <c r="M130" s="623"/>
    </row>
    <row r="131" spans="5:13" ht="19.5" customHeight="1" x14ac:dyDescent="0.2">
      <c r="E131" s="643"/>
      <c r="F131" s="644"/>
      <c r="G131" s="645"/>
      <c r="H131" s="645"/>
      <c r="I131" s="645"/>
      <c r="J131" s="645"/>
      <c r="K131" s="646"/>
      <c r="L131" s="646"/>
      <c r="M131" s="623"/>
    </row>
    <row r="132" spans="5:13" ht="19.5" customHeight="1" x14ac:dyDescent="0.2">
      <c r="E132" s="634"/>
      <c r="F132" s="642"/>
      <c r="G132" s="639"/>
      <c r="H132" s="639"/>
      <c r="I132" s="639"/>
      <c r="J132" s="639"/>
      <c r="K132" s="640"/>
      <c r="L132" s="640"/>
      <c r="M132" s="623"/>
    </row>
    <row r="133" spans="5:13" ht="19.5" customHeight="1" x14ac:dyDescent="0.2">
      <c r="E133" s="634"/>
      <c r="F133" s="635"/>
      <c r="G133" s="636"/>
      <c r="H133" s="636"/>
      <c r="I133" s="636"/>
      <c r="J133" s="636"/>
      <c r="K133" s="637"/>
      <c r="L133" s="637"/>
      <c r="M133" s="623"/>
    </row>
    <row r="134" spans="5:13" ht="19.5" customHeight="1" x14ac:dyDescent="0.2">
      <c r="E134" s="634"/>
      <c r="F134" s="638"/>
      <c r="G134" s="639"/>
      <c r="H134" s="647"/>
      <c r="I134" s="647"/>
      <c r="J134" s="647"/>
      <c r="K134" s="640"/>
      <c r="L134" s="640"/>
      <c r="M134" s="623"/>
    </row>
    <row r="135" spans="5:13" ht="19.5" customHeight="1" x14ac:dyDescent="0.2">
      <c r="E135" s="634"/>
      <c r="F135" s="638"/>
      <c r="G135" s="639"/>
      <c r="H135" s="648"/>
      <c r="I135" s="648"/>
      <c r="J135" s="648"/>
      <c r="K135" s="640"/>
      <c r="L135" s="640"/>
      <c r="M135" s="623"/>
    </row>
    <row r="136" spans="5:13" ht="18.75" customHeight="1" x14ac:dyDescent="0.2">
      <c r="E136" s="634"/>
      <c r="F136" s="638"/>
      <c r="G136" s="639"/>
      <c r="H136" s="639"/>
      <c r="I136" s="639"/>
      <c r="J136" s="639"/>
      <c r="K136" s="640"/>
      <c r="L136" s="640"/>
      <c r="M136" s="623"/>
    </row>
    <row r="137" spans="5:13" x14ac:dyDescent="0.2">
      <c r="E137" s="623"/>
      <c r="F137" s="623"/>
      <c r="G137" s="623"/>
      <c r="H137" s="623"/>
      <c r="I137" s="623"/>
      <c r="J137" s="623"/>
      <c r="K137" s="623"/>
      <c r="L137" s="623"/>
      <c r="M137" s="623"/>
    </row>
    <row r="138" spans="5:13" ht="12.75" customHeight="1" x14ac:dyDescent="0.2">
      <c r="E138" s="623"/>
      <c r="F138" s="623"/>
      <c r="G138" s="623"/>
      <c r="H138" s="623"/>
      <c r="I138" s="623"/>
      <c r="J138" s="849"/>
      <c r="K138" s="849"/>
      <c r="L138" s="849"/>
      <c r="M138" s="623"/>
    </row>
    <row r="139" spans="5:13" ht="12.75" customHeight="1" x14ac:dyDescent="0.2">
      <c r="E139" s="623"/>
      <c r="F139" s="694"/>
      <c r="G139" s="849"/>
      <c r="H139" s="849"/>
      <c r="I139" s="849"/>
      <c r="J139" s="850"/>
      <c r="K139" s="850"/>
      <c r="L139" s="850"/>
      <c r="M139" s="623"/>
    </row>
    <row r="140" spans="5:13" x14ac:dyDescent="0.2">
      <c r="E140" s="623"/>
      <c r="F140" s="623"/>
      <c r="G140" s="623"/>
      <c r="H140" s="623"/>
      <c r="I140" s="623"/>
      <c r="J140" s="623"/>
      <c r="K140" s="623"/>
      <c r="L140" s="623"/>
      <c r="M140" s="623"/>
    </row>
    <row r="141" spans="5:13" x14ac:dyDescent="0.2">
      <c r="E141" s="623"/>
      <c r="F141" s="623"/>
      <c r="G141" s="623"/>
      <c r="H141" s="623"/>
      <c r="I141" s="623"/>
      <c r="J141" s="623"/>
      <c r="K141" s="623"/>
      <c r="L141" s="623"/>
      <c r="M141" s="623"/>
    </row>
    <row r="142" spans="5:13" x14ac:dyDescent="0.2">
      <c r="E142" s="623"/>
      <c r="F142" s="623"/>
      <c r="G142" s="623"/>
      <c r="H142" s="623"/>
      <c r="I142" s="623"/>
      <c r="J142" s="623"/>
      <c r="K142" s="623"/>
      <c r="L142" s="623"/>
      <c r="M142" s="623"/>
    </row>
    <row r="143" spans="5:13" x14ac:dyDescent="0.2">
      <c r="E143" s="623"/>
      <c r="F143" s="693"/>
      <c r="G143" s="651"/>
      <c r="H143" s="651"/>
      <c r="I143" s="693"/>
      <c r="J143" s="845"/>
      <c r="K143" s="845"/>
      <c r="L143" s="845"/>
      <c r="M143" s="623"/>
    </row>
    <row r="144" spans="5:13" x14ac:dyDescent="0.2">
      <c r="E144" s="623"/>
      <c r="F144" s="695"/>
      <c r="G144" s="623"/>
      <c r="H144" s="623"/>
      <c r="I144" s="623"/>
      <c r="J144" s="844"/>
      <c r="K144" s="844"/>
      <c r="L144" s="844"/>
      <c r="M144" s="623"/>
    </row>
    <row r="145" spans="5:13" x14ac:dyDescent="0.2">
      <c r="E145" s="623"/>
      <c r="F145" s="693"/>
      <c r="G145" s="623"/>
      <c r="H145" s="623"/>
      <c r="I145" s="623"/>
      <c r="J145" s="844"/>
      <c r="K145" s="844"/>
      <c r="L145" s="844"/>
      <c r="M145" s="623"/>
    </row>
    <row r="146" spans="5:13" x14ac:dyDescent="0.2">
      <c r="E146" s="623"/>
      <c r="F146" s="695"/>
      <c r="G146" s="844"/>
      <c r="H146" s="844"/>
      <c r="I146" s="844"/>
      <c r="J146" s="844"/>
      <c r="K146" s="844"/>
      <c r="L146" s="623"/>
      <c r="M146" s="623"/>
    </row>
    <row r="147" spans="5:13" x14ac:dyDescent="0.2">
      <c r="E147" s="623"/>
      <c r="F147" s="623"/>
      <c r="G147" s="844"/>
      <c r="H147" s="844"/>
      <c r="I147" s="844"/>
      <c r="J147" s="844"/>
      <c r="K147" s="844"/>
      <c r="L147" s="623"/>
      <c r="M147" s="623"/>
    </row>
    <row r="148" spans="5:13" x14ac:dyDescent="0.2">
      <c r="E148" s="623"/>
      <c r="F148" s="653"/>
      <c r="G148" s="693"/>
      <c r="H148" s="695"/>
      <c r="I148" s="695"/>
      <c r="J148" s="695"/>
      <c r="K148" s="695"/>
      <c r="L148" s="623"/>
      <c r="M148" s="623"/>
    </row>
    <row r="149" spans="5:13" x14ac:dyDescent="0.2">
      <c r="E149" s="623"/>
      <c r="F149" s="623"/>
      <c r="G149" s="695"/>
      <c r="H149" s="695"/>
      <c r="I149" s="695"/>
      <c r="J149" s="695"/>
      <c r="K149" s="695"/>
      <c r="L149" s="623"/>
      <c r="M149" s="623"/>
    </row>
    <row r="150" spans="5:13" x14ac:dyDescent="0.2">
      <c r="E150" s="623"/>
      <c r="F150" s="623"/>
      <c r="G150" s="654"/>
      <c r="H150" s="695"/>
      <c r="I150" s="695"/>
      <c r="J150" s="695"/>
      <c r="K150" s="695"/>
      <c r="L150" s="623"/>
      <c r="M150" s="623"/>
    </row>
    <row r="151" spans="5:13" x14ac:dyDescent="0.2">
      <c r="E151" s="623"/>
      <c r="F151" s="623"/>
      <c r="G151" s="693"/>
      <c r="H151" s="695"/>
      <c r="I151" s="695"/>
      <c r="J151" s="695"/>
      <c r="K151" s="695"/>
      <c r="L151" s="623"/>
      <c r="M151" s="623"/>
    </row>
    <row r="152" spans="5:13" x14ac:dyDescent="0.2">
      <c r="E152" s="623"/>
      <c r="F152" s="623"/>
      <c r="G152" s="654"/>
      <c r="H152" s="695"/>
      <c r="I152" s="695"/>
      <c r="J152" s="695"/>
      <c r="K152" s="695"/>
      <c r="L152" s="623"/>
      <c r="M152" s="623"/>
    </row>
    <row r="153" spans="5:13" x14ac:dyDescent="0.2">
      <c r="E153" s="623"/>
      <c r="F153" s="623"/>
      <c r="G153" s="654"/>
      <c r="H153" s="695"/>
      <c r="I153" s="695"/>
      <c r="J153" s="695"/>
      <c r="K153" s="695"/>
      <c r="L153" s="623"/>
      <c r="M153" s="623"/>
    </row>
    <row r="154" spans="5:13" x14ac:dyDescent="0.2">
      <c r="E154" s="623"/>
      <c r="F154" s="623"/>
      <c r="G154" s="623"/>
      <c r="H154" s="695"/>
      <c r="I154" s="695"/>
      <c r="J154" s="695"/>
      <c r="K154" s="695"/>
      <c r="L154" s="623"/>
      <c r="M154" s="623"/>
    </row>
    <row r="155" spans="5:13" x14ac:dyDescent="0.2">
      <c r="E155" s="623"/>
      <c r="F155" s="623"/>
      <c r="G155" s="654"/>
      <c r="H155" s="623"/>
      <c r="I155" s="623"/>
      <c r="J155" s="623"/>
      <c r="K155" s="623"/>
      <c r="L155" s="623"/>
      <c r="M155" s="623"/>
    </row>
    <row r="156" spans="5:13" x14ac:dyDescent="0.2">
      <c r="E156" s="623"/>
      <c r="F156" s="623"/>
      <c r="G156" s="623"/>
      <c r="H156" s="623"/>
      <c r="I156" s="623"/>
      <c r="J156" s="623"/>
      <c r="K156" s="623"/>
      <c r="L156" s="623"/>
      <c r="M156" s="623"/>
    </row>
    <row r="157" spans="5:13" x14ac:dyDescent="0.2">
      <c r="E157" s="623"/>
      <c r="F157" s="623"/>
      <c r="G157" s="623"/>
      <c r="H157" s="623"/>
      <c r="I157" s="623"/>
      <c r="J157" s="623"/>
      <c r="K157" s="623"/>
      <c r="L157" s="623"/>
      <c r="M157" s="623"/>
    </row>
    <row r="158" spans="5:13" x14ac:dyDescent="0.2">
      <c r="E158" s="623"/>
      <c r="F158" s="623"/>
      <c r="G158" s="623"/>
      <c r="H158" s="623"/>
      <c r="I158" s="623"/>
      <c r="J158" s="623"/>
      <c r="K158" s="623"/>
      <c r="L158" s="623"/>
      <c r="M158" s="623"/>
    </row>
    <row r="159" spans="5:13" x14ac:dyDescent="0.2">
      <c r="E159" s="623"/>
      <c r="F159" s="623"/>
      <c r="G159" s="623"/>
      <c r="H159" s="623"/>
      <c r="I159" s="623"/>
      <c r="J159" s="623"/>
      <c r="K159" s="623"/>
      <c r="L159" s="623"/>
      <c r="M159" s="623"/>
    </row>
    <row r="160" spans="5:13" x14ac:dyDescent="0.2">
      <c r="E160" s="623"/>
      <c r="F160" s="623"/>
      <c r="G160" s="623"/>
      <c r="H160" s="623"/>
      <c r="I160" s="623"/>
      <c r="J160" s="623"/>
      <c r="K160" s="623"/>
      <c r="L160" s="623"/>
      <c r="M160" s="623"/>
    </row>
    <row r="161" spans="5:13" x14ac:dyDescent="0.2">
      <c r="E161" s="623"/>
      <c r="F161" s="623"/>
      <c r="G161" s="623"/>
      <c r="H161" s="623"/>
      <c r="I161" s="623"/>
      <c r="J161" s="623"/>
      <c r="K161" s="623"/>
      <c r="L161" s="623"/>
      <c r="M161" s="623"/>
    </row>
    <row r="162" spans="5:13" x14ac:dyDescent="0.2">
      <c r="E162" s="623"/>
      <c r="F162" s="623"/>
      <c r="G162" s="623"/>
      <c r="H162" s="623"/>
      <c r="I162" s="623"/>
      <c r="J162" s="623"/>
      <c r="K162" s="623"/>
      <c r="L162" s="623"/>
      <c r="M162" s="623"/>
    </row>
    <row r="163" spans="5:13" x14ac:dyDescent="0.2">
      <c r="E163" s="623"/>
      <c r="F163" s="623"/>
      <c r="G163" s="623"/>
      <c r="H163" s="623"/>
      <c r="I163" s="623"/>
      <c r="J163" s="623"/>
      <c r="K163" s="623"/>
      <c r="L163" s="623"/>
      <c r="M163" s="623"/>
    </row>
    <row r="164" spans="5:13" ht="21" customHeight="1" x14ac:dyDescent="0.2">
      <c r="E164" s="623"/>
      <c r="F164" s="623"/>
      <c r="G164" s="623"/>
      <c r="H164" s="623"/>
      <c r="I164" s="623"/>
      <c r="J164" s="623"/>
      <c r="K164" s="623"/>
      <c r="L164" s="623"/>
      <c r="M164" s="623"/>
    </row>
    <row r="165" spans="5:13" ht="21" customHeight="1" x14ac:dyDescent="0.2">
      <c r="E165" s="623"/>
      <c r="F165" s="623"/>
      <c r="G165" s="623"/>
      <c r="H165" s="623"/>
      <c r="I165" s="623"/>
      <c r="J165" s="623"/>
      <c r="K165" s="623"/>
      <c r="L165" s="623"/>
      <c r="M165" s="623"/>
    </row>
    <row r="166" spans="5:13" ht="21" customHeight="1" x14ac:dyDescent="0.2">
      <c r="E166" s="623"/>
      <c r="F166" s="623"/>
      <c r="G166" s="623"/>
      <c r="H166" s="623"/>
      <c r="I166" s="623"/>
      <c r="J166" s="623"/>
      <c r="K166" s="623"/>
      <c r="L166" s="623"/>
      <c r="M166" s="623"/>
    </row>
    <row r="167" spans="5:13" ht="21" customHeight="1" x14ac:dyDescent="0.2">
      <c r="E167" s="623"/>
      <c r="F167" s="623"/>
      <c r="G167" s="623"/>
      <c r="H167" s="623"/>
      <c r="I167" s="623"/>
      <c r="J167" s="623"/>
      <c r="K167" s="623"/>
      <c r="L167" s="623"/>
      <c r="M167" s="623"/>
    </row>
    <row r="168" spans="5:13" x14ac:dyDescent="0.2">
      <c r="E168" s="623"/>
      <c r="F168" s="623"/>
      <c r="G168" s="623"/>
      <c r="H168" s="623"/>
      <c r="I168" s="623"/>
      <c r="J168" s="623"/>
      <c r="K168" s="623"/>
      <c r="L168" s="623"/>
      <c r="M168" s="623"/>
    </row>
    <row r="169" spans="5:13" ht="20.25" customHeight="1" x14ac:dyDescent="0.2">
      <c r="E169" s="623"/>
      <c r="F169" s="623"/>
      <c r="G169" s="623"/>
      <c r="H169" s="623"/>
      <c r="I169" s="623"/>
      <c r="J169" s="623"/>
      <c r="K169" s="623"/>
      <c r="L169" s="623"/>
      <c r="M169" s="623"/>
    </row>
    <row r="170" spans="5:13" ht="20.25" customHeight="1" x14ac:dyDescent="0.2">
      <c r="E170" s="623"/>
      <c r="F170" s="623"/>
      <c r="G170" s="623"/>
      <c r="H170" s="623"/>
      <c r="I170" s="623"/>
      <c r="J170" s="623"/>
      <c r="K170" s="623"/>
      <c r="L170" s="623"/>
      <c r="M170" s="623"/>
    </row>
    <row r="171" spans="5:13" ht="24" customHeight="1" x14ac:dyDescent="0.2">
      <c r="E171" s="623"/>
      <c r="F171" s="623"/>
      <c r="G171" s="623"/>
      <c r="H171" s="623"/>
      <c r="I171" s="623"/>
      <c r="J171" s="623"/>
      <c r="K171" s="623"/>
      <c r="L171" s="623"/>
      <c r="M171" s="623"/>
    </row>
    <row r="172" spans="5:13" ht="20.25" customHeight="1" x14ac:dyDescent="0.2">
      <c r="E172" s="623"/>
      <c r="F172" s="623"/>
      <c r="G172" s="623"/>
      <c r="H172" s="623"/>
      <c r="I172" s="623"/>
      <c r="J172" s="623"/>
      <c r="K172" s="623"/>
      <c r="L172" s="623"/>
      <c r="M172" s="623"/>
    </row>
    <row r="173" spans="5:13" ht="20.25" customHeight="1" x14ac:dyDescent="0.2">
      <c r="E173" s="623"/>
      <c r="F173" s="623"/>
      <c r="G173" s="623"/>
      <c r="H173" s="623"/>
      <c r="I173" s="623"/>
      <c r="J173" s="623"/>
      <c r="K173" s="623"/>
      <c r="L173" s="623"/>
      <c r="M173" s="623"/>
    </row>
    <row r="174" spans="5:13" ht="20.25" customHeight="1" x14ac:dyDescent="0.2">
      <c r="E174" s="623"/>
      <c r="F174" s="623"/>
      <c r="G174" s="623"/>
      <c r="H174" s="623"/>
      <c r="I174" s="623"/>
      <c r="J174" s="623"/>
      <c r="K174" s="623"/>
      <c r="L174" s="623"/>
      <c r="M174" s="623"/>
    </row>
    <row r="175" spans="5:13" ht="20.25" customHeight="1" x14ac:dyDescent="0.2">
      <c r="E175" s="623"/>
      <c r="F175" s="623"/>
      <c r="G175" s="623"/>
      <c r="H175" s="623"/>
      <c r="I175" s="623"/>
      <c r="J175" s="623"/>
      <c r="K175" s="623"/>
      <c r="L175" s="623"/>
      <c r="M175" s="623"/>
    </row>
    <row r="176" spans="5:13" ht="20.25" customHeight="1" x14ac:dyDescent="0.2">
      <c r="E176" s="623"/>
      <c r="F176" s="623"/>
      <c r="G176" s="623"/>
      <c r="H176" s="623"/>
      <c r="I176" s="623"/>
      <c r="J176" s="623"/>
      <c r="K176" s="623"/>
      <c r="L176" s="623"/>
      <c r="M176" s="623"/>
    </row>
    <row r="177" spans="5:13" ht="20.25" customHeight="1" x14ac:dyDescent="0.2">
      <c r="E177" s="623"/>
      <c r="F177" s="623"/>
      <c r="G177" s="623"/>
      <c r="H177" s="623"/>
      <c r="I177" s="623"/>
      <c r="J177" s="623"/>
      <c r="K177" s="623"/>
      <c r="L177" s="623"/>
      <c r="M177" s="623"/>
    </row>
    <row r="178" spans="5:13" ht="20.25" customHeight="1" x14ac:dyDescent="0.2">
      <c r="E178" s="623"/>
      <c r="F178" s="623"/>
      <c r="G178" s="623"/>
      <c r="H178" s="623"/>
      <c r="I178" s="623"/>
      <c r="J178" s="623"/>
      <c r="K178" s="623"/>
      <c r="L178" s="623"/>
      <c r="M178" s="623"/>
    </row>
    <row r="179" spans="5:13" ht="20.25" customHeight="1" x14ac:dyDescent="0.2">
      <c r="E179" s="623"/>
      <c r="F179" s="623"/>
      <c r="G179" s="623"/>
      <c r="H179" s="623"/>
      <c r="I179" s="623"/>
      <c r="J179" s="623"/>
      <c r="K179" s="623"/>
      <c r="L179" s="623"/>
      <c r="M179" s="623"/>
    </row>
    <row r="180" spans="5:13" ht="20.25" customHeight="1" x14ac:dyDescent="0.2">
      <c r="E180" s="623"/>
      <c r="F180" s="623"/>
      <c r="G180" s="623"/>
      <c r="H180" s="623"/>
      <c r="I180" s="623"/>
      <c r="J180" s="623"/>
      <c r="K180" s="623"/>
      <c r="L180" s="623"/>
      <c r="M180" s="623"/>
    </row>
    <row r="181" spans="5:13" ht="20.25" customHeight="1" x14ac:dyDescent="0.2">
      <c r="E181" s="623"/>
      <c r="F181" s="623"/>
      <c r="G181" s="623"/>
      <c r="H181" s="623"/>
      <c r="I181" s="623"/>
      <c r="J181" s="623"/>
      <c r="K181" s="623"/>
      <c r="L181" s="623"/>
      <c r="M181" s="623"/>
    </row>
    <row r="182" spans="5:13" ht="20.25" customHeight="1" x14ac:dyDescent="0.2">
      <c r="E182" s="623"/>
      <c r="F182" s="623"/>
      <c r="G182" s="623"/>
      <c r="H182" s="623"/>
      <c r="I182" s="623"/>
      <c r="J182" s="623"/>
      <c r="K182" s="623"/>
      <c r="L182" s="623"/>
      <c r="M182" s="623"/>
    </row>
    <row r="183" spans="5:13" ht="20.25" customHeight="1" x14ac:dyDescent="0.2">
      <c r="E183" s="623"/>
      <c r="F183" s="623"/>
      <c r="G183" s="623"/>
      <c r="H183" s="623"/>
      <c r="I183" s="623"/>
      <c r="J183" s="623"/>
      <c r="K183" s="623"/>
      <c r="L183" s="623"/>
      <c r="M183" s="623"/>
    </row>
    <row r="184" spans="5:13" ht="20.25" customHeight="1" x14ac:dyDescent="0.2">
      <c r="E184" s="623"/>
      <c r="F184" s="623"/>
      <c r="G184" s="623"/>
      <c r="H184" s="623"/>
      <c r="I184" s="623"/>
      <c r="J184" s="623"/>
      <c r="K184" s="623"/>
      <c r="L184" s="623"/>
      <c r="M184" s="623"/>
    </row>
    <row r="185" spans="5:13" ht="20.25" customHeight="1" x14ac:dyDescent="0.2">
      <c r="E185" s="623"/>
      <c r="F185" s="623"/>
      <c r="G185" s="623"/>
      <c r="H185" s="623"/>
      <c r="I185" s="623"/>
      <c r="J185" s="623"/>
      <c r="K185" s="623"/>
      <c r="L185" s="623"/>
      <c r="M185" s="623"/>
    </row>
    <row r="186" spans="5:13" ht="20.25" customHeight="1" x14ac:dyDescent="0.2">
      <c r="E186" s="623"/>
      <c r="F186" s="623"/>
      <c r="G186" s="623"/>
      <c r="H186" s="623"/>
      <c r="I186" s="623"/>
      <c r="J186" s="623"/>
      <c r="K186" s="623"/>
      <c r="L186" s="623"/>
      <c r="M186" s="623"/>
    </row>
    <row r="187" spans="5:13" ht="32.25" customHeight="1" x14ac:dyDescent="0.2">
      <c r="E187" s="623"/>
      <c r="F187" s="623"/>
      <c r="G187" s="623"/>
      <c r="H187" s="623"/>
      <c r="I187" s="623"/>
      <c r="J187" s="623"/>
      <c r="K187" s="623"/>
      <c r="L187" s="623"/>
      <c r="M187" s="623"/>
    </row>
    <row r="188" spans="5:13" ht="28.5" customHeight="1" x14ac:dyDescent="0.2">
      <c r="E188" s="623"/>
      <c r="F188" s="623"/>
      <c r="G188" s="623"/>
      <c r="H188" s="623"/>
      <c r="I188" s="623"/>
      <c r="J188" s="623"/>
      <c r="K188" s="623"/>
      <c r="L188" s="623"/>
      <c r="M188" s="623"/>
    </row>
    <row r="189" spans="5:13" ht="20.25" customHeight="1" x14ac:dyDescent="0.2">
      <c r="E189" s="623"/>
      <c r="F189" s="623"/>
      <c r="G189" s="623"/>
      <c r="H189" s="623"/>
      <c r="I189" s="623"/>
      <c r="J189" s="623"/>
      <c r="K189" s="623"/>
      <c r="L189" s="623"/>
      <c r="M189" s="623"/>
    </row>
    <row r="190" spans="5:13" ht="20.25" customHeight="1" x14ac:dyDescent="0.2">
      <c r="E190" s="623"/>
      <c r="F190" s="623"/>
      <c r="G190" s="623"/>
      <c r="H190" s="623"/>
      <c r="I190" s="623"/>
      <c r="J190" s="623"/>
      <c r="K190" s="623"/>
      <c r="L190" s="623"/>
      <c r="M190" s="623"/>
    </row>
    <row r="191" spans="5:13" ht="20.25" customHeight="1" x14ac:dyDescent="0.2">
      <c r="E191" s="623"/>
      <c r="F191" s="623"/>
      <c r="G191" s="623"/>
      <c r="H191" s="623"/>
      <c r="I191" s="623"/>
      <c r="J191" s="623"/>
      <c r="K191" s="623"/>
      <c r="L191" s="623"/>
      <c r="M191" s="623"/>
    </row>
    <row r="192" spans="5:13" ht="20.25" customHeight="1" x14ac:dyDescent="0.2">
      <c r="E192" s="623"/>
      <c r="F192" s="623"/>
      <c r="G192" s="623"/>
      <c r="H192" s="623"/>
      <c r="I192" s="623"/>
      <c r="J192" s="623"/>
      <c r="K192" s="623"/>
      <c r="L192" s="623"/>
      <c r="M192" s="623"/>
    </row>
    <row r="193" spans="5:13" ht="20.25" customHeight="1" x14ac:dyDescent="0.2">
      <c r="E193" s="623"/>
      <c r="F193" s="623"/>
      <c r="G193" s="623"/>
      <c r="H193" s="623"/>
      <c r="I193" s="623"/>
      <c r="J193" s="623"/>
      <c r="K193" s="623"/>
      <c r="L193" s="623"/>
      <c r="M193" s="623"/>
    </row>
    <row r="194" spans="5:13" ht="20.25" customHeight="1" x14ac:dyDescent="0.2">
      <c r="E194" s="623"/>
      <c r="F194" s="623"/>
      <c r="G194" s="623"/>
      <c r="H194" s="623"/>
      <c r="I194" s="623"/>
      <c r="J194" s="623"/>
      <c r="K194" s="623"/>
      <c r="L194" s="623"/>
      <c r="M194" s="623"/>
    </row>
    <row r="195" spans="5:13" ht="20.25" customHeight="1" x14ac:dyDescent="0.2">
      <c r="E195" s="623"/>
      <c r="F195" s="623"/>
      <c r="G195" s="623"/>
      <c r="H195" s="623"/>
      <c r="I195" s="623"/>
      <c r="J195" s="623"/>
      <c r="K195" s="623"/>
      <c r="L195" s="623"/>
      <c r="M195" s="623"/>
    </row>
    <row r="196" spans="5:13" ht="20.25" customHeight="1" x14ac:dyDescent="0.2">
      <c r="E196" s="623"/>
      <c r="F196" s="623"/>
      <c r="G196" s="623"/>
      <c r="H196" s="623"/>
      <c r="I196" s="623"/>
      <c r="J196" s="623"/>
      <c r="K196" s="623"/>
      <c r="L196" s="623"/>
      <c r="M196" s="623"/>
    </row>
    <row r="197" spans="5:13" ht="20.25" customHeight="1" x14ac:dyDescent="0.2">
      <c r="E197" s="623"/>
      <c r="F197" s="623"/>
      <c r="G197" s="623"/>
      <c r="H197" s="623"/>
      <c r="I197" s="623"/>
      <c r="J197" s="623"/>
      <c r="K197" s="623"/>
      <c r="L197" s="623"/>
      <c r="M197" s="623"/>
    </row>
    <row r="198" spans="5:13" ht="20.25" customHeight="1" x14ac:dyDescent="0.2">
      <c r="E198" s="623"/>
      <c r="F198" s="623"/>
      <c r="G198" s="623"/>
      <c r="H198" s="623"/>
      <c r="I198" s="623"/>
      <c r="J198" s="623"/>
      <c r="K198" s="623"/>
      <c r="L198" s="623"/>
      <c r="M198" s="623"/>
    </row>
    <row r="199" spans="5:13" ht="20.25" customHeight="1" x14ac:dyDescent="0.2">
      <c r="E199" s="623"/>
      <c r="F199" s="623"/>
      <c r="G199" s="623"/>
      <c r="H199" s="623"/>
      <c r="I199" s="623"/>
      <c r="J199" s="623"/>
      <c r="K199" s="623"/>
      <c r="L199" s="623"/>
      <c r="M199" s="623"/>
    </row>
    <row r="200" spans="5:13" ht="20.25" customHeight="1" x14ac:dyDescent="0.2">
      <c r="E200" s="623"/>
      <c r="F200" s="623"/>
      <c r="G200" s="623"/>
      <c r="H200" s="623"/>
      <c r="I200" s="623"/>
      <c r="J200" s="623"/>
      <c r="K200" s="623"/>
      <c r="L200" s="623"/>
      <c r="M200" s="623"/>
    </row>
    <row r="201" spans="5:13" x14ac:dyDescent="0.2">
      <c r="E201" s="623"/>
      <c r="F201" s="623"/>
      <c r="G201" s="623"/>
      <c r="H201" s="623"/>
      <c r="I201" s="623"/>
      <c r="J201" s="623"/>
      <c r="K201" s="623"/>
      <c r="L201" s="623"/>
      <c r="M201" s="623"/>
    </row>
    <row r="202" spans="5:13" ht="12.75" customHeight="1" x14ac:dyDescent="0.2">
      <c r="E202" s="623"/>
      <c r="F202" s="623"/>
      <c r="G202" s="623"/>
      <c r="H202" s="623"/>
      <c r="I202" s="623"/>
      <c r="J202" s="623"/>
      <c r="K202" s="623"/>
      <c r="L202" s="623"/>
      <c r="M202" s="623"/>
    </row>
    <row r="203" spans="5:13" x14ac:dyDescent="0.2">
      <c r="E203" s="623"/>
      <c r="F203" s="623"/>
      <c r="G203" s="623"/>
      <c r="H203" s="623"/>
      <c r="I203" s="623"/>
      <c r="J203" s="623"/>
      <c r="K203" s="623"/>
      <c r="L203" s="623"/>
      <c r="M203" s="623"/>
    </row>
    <row r="204" spans="5:13" x14ac:dyDescent="0.2">
      <c r="E204" s="623"/>
      <c r="F204" s="623"/>
      <c r="G204" s="623"/>
      <c r="H204" s="623"/>
      <c r="I204" s="623"/>
      <c r="J204" s="623"/>
      <c r="K204" s="623"/>
      <c r="L204" s="623"/>
      <c r="M204" s="623"/>
    </row>
    <row r="205" spans="5:13" ht="12.75" customHeight="1" x14ac:dyDescent="0.2">
      <c r="E205" s="623"/>
      <c r="F205" s="623"/>
      <c r="G205" s="623"/>
      <c r="H205" s="623"/>
      <c r="I205" s="623"/>
      <c r="J205" s="623"/>
      <c r="K205" s="623"/>
      <c r="L205" s="623"/>
      <c r="M205" s="623"/>
    </row>
    <row r="206" spans="5:13" x14ac:dyDescent="0.2">
      <c r="E206" s="623"/>
      <c r="F206" s="623"/>
      <c r="G206" s="623"/>
      <c r="H206" s="623"/>
      <c r="I206" s="623"/>
      <c r="J206" s="623"/>
      <c r="K206" s="623"/>
      <c r="L206" s="623"/>
      <c r="M206" s="623"/>
    </row>
    <row r="207" spans="5:13" x14ac:dyDescent="0.2">
      <c r="E207" s="623"/>
      <c r="F207" s="623"/>
      <c r="G207" s="623"/>
      <c r="H207" s="623"/>
      <c r="I207" s="623"/>
      <c r="J207" s="623"/>
      <c r="K207" s="623"/>
      <c r="L207" s="623"/>
      <c r="M207" s="623"/>
    </row>
    <row r="208" spans="5:13" x14ac:dyDescent="0.2">
      <c r="E208" s="623"/>
      <c r="F208" s="623"/>
      <c r="G208" s="623"/>
      <c r="H208" s="623"/>
      <c r="I208" s="623"/>
      <c r="J208" s="623"/>
      <c r="K208" s="623"/>
      <c r="L208" s="623"/>
      <c r="M208" s="623"/>
    </row>
    <row r="209" spans="5:13" x14ac:dyDescent="0.2">
      <c r="E209" s="623"/>
      <c r="F209" s="623"/>
      <c r="G209" s="623"/>
      <c r="H209" s="623"/>
      <c r="I209" s="623"/>
      <c r="J209" s="623"/>
      <c r="K209" s="623"/>
      <c r="L209" s="623"/>
      <c r="M209" s="623"/>
    </row>
    <row r="210" spans="5:13" x14ac:dyDescent="0.2">
      <c r="E210" s="623"/>
      <c r="F210" s="623"/>
      <c r="G210" s="623"/>
      <c r="H210" s="623"/>
      <c r="I210" s="623"/>
      <c r="J210" s="623"/>
      <c r="K210" s="623"/>
      <c r="L210" s="623"/>
      <c r="M210" s="623"/>
    </row>
    <row r="211" spans="5:13" x14ac:dyDescent="0.2">
      <c r="E211" s="623"/>
      <c r="F211" s="623"/>
      <c r="G211" s="623"/>
      <c r="H211" s="623"/>
      <c r="I211" s="623"/>
      <c r="J211" s="623"/>
      <c r="K211" s="623"/>
      <c r="L211" s="623"/>
      <c r="M211" s="623"/>
    </row>
    <row r="212" spans="5:13" x14ac:dyDescent="0.2">
      <c r="E212" s="623"/>
      <c r="F212" s="623"/>
      <c r="G212" s="623"/>
      <c r="H212" s="623"/>
      <c r="I212" s="623"/>
      <c r="J212" s="623"/>
      <c r="K212" s="623"/>
      <c r="L212" s="623"/>
      <c r="M212" s="623"/>
    </row>
    <row r="213" spans="5:13" x14ac:dyDescent="0.2">
      <c r="E213" s="623"/>
      <c r="F213" s="623"/>
      <c r="G213" s="623"/>
      <c r="H213" s="623"/>
      <c r="I213" s="623"/>
      <c r="J213" s="623"/>
      <c r="K213" s="623"/>
      <c r="L213" s="623"/>
      <c r="M213" s="623"/>
    </row>
    <row r="214" spans="5:13" x14ac:dyDescent="0.2">
      <c r="E214" s="623"/>
      <c r="F214" s="623"/>
      <c r="G214" s="623"/>
      <c r="H214" s="623"/>
      <c r="I214" s="623"/>
      <c r="J214" s="623"/>
      <c r="K214" s="623"/>
      <c r="L214" s="623"/>
      <c r="M214" s="623"/>
    </row>
    <row r="215" spans="5:13" x14ac:dyDescent="0.2">
      <c r="E215" s="623"/>
      <c r="F215" s="623"/>
      <c r="G215" s="623"/>
      <c r="H215" s="623"/>
      <c r="I215" s="623"/>
      <c r="J215" s="623"/>
      <c r="K215" s="623"/>
      <c r="L215" s="623"/>
      <c r="M215" s="623"/>
    </row>
    <row r="216" spans="5:13" x14ac:dyDescent="0.2">
      <c r="E216" s="623"/>
      <c r="F216" s="623"/>
      <c r="G216" s="623"/>
      <c r="H216" s="623"/>
      <c r="I216" s="623"/>
      <c r="J216" s="623"/>
      <c r="K216" s="623"/>
      <c r="L216" s="623"/>
      <c r="M216" s="623"/>
    </row>
    <row r="217" spans="5:13" x14ac:dyDescent="0.2">
      <c r="E217" s="623"/>
      <c r="F217" s="623"/>
      <c r="G217" s="623"/>
      <c r="H217" s="623"/>
      <c r="I217" s="623"/>
      <c r="J217" s="623"/>
      <c r="K217" s="623"/>
      <c r="L217" s="623"/>
      <c r="M217" s="623"/>
    </row>
    <row r="218" spans="5:13" x14ac:dyDescent="0.2">
      <c r="E218" s="623"/>
      <c r="F218" s="623"/>
      <c r="G218" s="623"/>
      <c r="H218" s="623"/>
      <c r="I218" s="623"/>
      <c r="J218" s="623"/>
      <c r="K218" s="623"/>
      <c r="L218" s="623"/>
      <c r="M218" s="623"/>
    </row>
    <row r="219" spans="5:13" x14ac:dyDescent="0.2">
      <c r="E219" s="623"/>
      <c r="F219" s="623"/>
      <c r="G219" s="623"/>
      <c r="H219" s="623"/>
      <c r="I219" s="623"/>
      <c r="J219" s="623"/>
      <c r="K219" s="623"/>
      <c r="L219" s="623"/>
      <c r="M219" s="623"/>
    </row>
    <row r="220" spans="5:13" x14ac:dyDescent="0.2">
      <c r="E220" s="623"/>
      <c r="F220" s="623"/>
      <c r="G220" s="623"/>
      <c r="H220" s="623"/>
      <c r="I220" s="623"/>
      <c r="J220" s="623"/>
      <c r="K220" s="623"/>
      <c r="L220" s="623"/>
      <c r="M220" s="623"/>
    </row>
    <row r="221" spans="5:13" x14ac:dyDescent="0.2">
      <c r="E221" s="623"/>
      <c r="F221" s="623"/>
      <c r="G221" s="623"/>
      <c r="H221" s="623"/>
      <c r="I221" s="623"/>
      <c r="J221" s="623"/>
      <c r="K221" s="623"/>
      <c r="L221" s="623"/>
      <c r="M221" s="623"/>
    </row>
    <row r="222" spans="5:13" x14ac:dyDescent="0.2">
      <c r="E222" s="623"/>
      <c r="F222" s="623"/>
      <c r="G222" s="623"/>
      <c r="H222" s="623"/>
      <c r="I222" s="623"/>
      <c r="J222" s="623"/>
      <c r="K222" s="623"/>
      <c r="L222" s="623"/>
      <c r="M222" s="623"/>
    </row>
    <row r="223" spans="5:13" x14ac:dyDescent="0.2">
      <c r="E223" s="623"/>
      <c r="F223" s="623"/>
      <c r="G223" s="623"/>
      <c r="H223" s="623"/>
      <c r="I223" s="623"/>
      <c r="J223" s="623"/>
      <c r="K223" s="623"/>
      <c r="L223" s="623"/>
      <c r="M223" s="623"/>
    </row>
    <row r="224" spans="5:13" x14ac:dyDescent="0.2">
      <c r="E224" s="623"/>
      <c r="F224" s="623"/>
      <c r="G224" s="623"/>
      <c r="H224" s="623"/>
      <c r="I224" s="623"/>
      <c r="J224" s="623"/>
      <c r="K224" s="623"/>
      <c r="L224" s="623"/>
      <c r="M224" s="623"/>
    </row>
    <row r="225" spans="5:13" x14ac:dyDescent="0.2">
      <c r="E225" s="623"/>
      <c r="F225" s="623"/>
      <c r="G225" s="623"/>
      <c r="H225" s="623"/>
      <c r="I225" s="623"/>
      <c r="J225" s="623"/>
      <c r="K225" s="623"/>
      <c r="L225" s="623"/>
      <c r="M225" s="623"/>
    </row>
    <row r="226" spans="5:13" x14ac:dyDescent="0.2">
      <c r="E226" s="623"/>
      <c r="F226" s="623"/>
      <c r="G226" s="623"/>
      <c r="H226" s="623"/>
      <c r="I226" s="623"/>
      <c r="J226" s="623"/>
      <c r="K226" s="623"/>
      <c r="L226" s="623"/>
      <c r="M226" s="623"/>
    </row>
    <row r="227" spans="5:13" x14ac:dyDescent="0.2">
      <c r="E227" s="623"/>
      <c r="F227" s="623"/>
      <c r="G227" s="623"/>
      <c r="H227" s="623"/>
      <c r="I227" s="623"/>
      <c r="J227" s="623"/>
      <c r="K227" s="623"/>
      <c r="L227" s="623"/>
      <c r="M227" s="623"/>
    </row>
    <row r="228" spans="5:13" x14ac:dyDescent="0.2">
      <c r="E228" s="623"/>
      <c r="F228" s="623"/>
      <c r="G228" s="623"/>
      <c r="H228" s="623"/>
      <c r="I228" s="623"/>
      <c r="J228" s="623"/>
      <c r="K228" s="623"/>
      <c r="L228" s="623"/>
      <c r="M228" s="623"/>
    </row>
    <row r="229" spans="5:13" x14ac:dyDescent="0.2">
      <c r="E229" s="623"/>
      <c r="F229" s="623"/>
      <c r="G229" s="623"/>
      <c r="H229" s="623"/>
      <c r="I229" s="623"/>
      <c r="J229" s="623"/>
      <c r="K229" s="623"/>
      <c r="L229" s="623"/>
      <c r="M229" s="623"/>
    </row>
    <row r="230" spans="5:13" ht="18" customHeight="1" x14ac:dyDescent="0.2">
      <c r="E230" s="623"/>
      <c r="F230" s="623"/>
      <c r="G230" s="623"/>
      <c r="H230" s="623"/>
      <c r="I230" s="623"/>
      <c r="J230" s="623"/>
      <c r="K230" s="623"/>
      <c r="L230" s="623"/>
      <c r="M230" s="623"/>
    </row>
    <row r="231" spans="5:13" ht="18" customHeight="1" x14ac:dyDescent="0.2">
      <c r="E231" s="623"/>
      <c r="F231" s="623"/>
      <c r="G231" s="623"/>
      <c r="H231" s="623"/>
      <c r="I231" s="623"/>
      <c r="J231" s="623"/>
      <c r="K231" s="623"/>
      <c r="L231" s="623"/>
      <c r="M231" s="623"/>
    </row>
    <row r="232" spans="5:13" ht="18" customHeight="1" x14ac:dyDescent="0.2">
      <c r="E232" s="623"/>
      <c r="F232" s="623"/>
      <c r="G232" s="623"/>
      <c r="H232" s="623"/>
      <c r="I232" s="623"/>
      <c r="J232" s="623"/>
      <c r="K232" s="623"/>
      <c r="L232" s="623"/>
      <c r="M232" s="623"/>
    </row>
    <row r="233" spans="5:13" ht="18" customHeight="1" x14ac:dyDescent="0.2">
      <c r="E233" s="623"/>
      <c r="F233" s="623"/>
      <c r="G233" s="623"/>
      <c r="H233" s="623"/>
      <c r="I233" s="623"/>
      <c r="J233" s="623"/>
      <c r="K233" s="623"/>
      <c r="L233" s="623"/>
      <c r="M233" s="623"/>
    </row>
    <row r="234" spans="5:13" ht="18" customHeight="1" x14ac:dyDescent="0.2">
      <c r="E234" s="623"/>
      <c r="F234" s="623"/>
      <c r="G234" s="623"/>
      <c r="H234" s="623"/>
      <c r="I234" s="623"/>
      <c r="J234" s="623"/>
      <c r="K234" s="623"/>
      <c r="L234" s="623"/>
      <c r="M234" s="623"/>
    </row>
    <row r="235" spans="5:13" ht="18" customHeight="1" x14ac:dyDescent="0.2">
      <c r="E235" s="623"/>
      <c r="F235" s="623"/>
      <c r="G235" s="623"/>
      <c r="H235" s="623"/>
      <c r="I235" s="623"/>
      <c r="J235" s="623"/>
      <c r="K235" s="623"/>
      <c r="L235" s="623"/>
      <c r="M235" s="623"/>
    </row>
    <row r="236" spans="5:13" ht="27.75" customHeight="1" x14ac:dyDescent="0.2">
      <c r="E236" s="623"/>
      <c r="F236" s="623"/>
      <c r="G236" s="623"/>
      <c r="H236" s="623"/>
      <c r="I236" s="623"/>
      <c r="J236" s="623"/>
      <c r="K236" s="623"/>
      <c r="L236" s="623"/>
      <c r="M236" s="623"/>
    </row>
    <row r="237" spans="5:13" ht="27.75" customHeight="1" x14ac:dyDescent="0.2">
      <c r="E237" s="623"/>
      <c r="F237" s="623"/>
      <c r="G237" s="623"/>
      <c r="H237" s="623"/>
      <c r="I237" s="623"/>
      <c r="J237" s="623"/>
      <c r="K237" s="623"/>
      <c r="L237" s="623"/>
      <c r="M237" s="623"/>
    </row>
    <row r="238" spans="5:13" ht="18" customHeight="1" x14ac:dyDescent="0.2"/>
    <row r="239" spans="5:13" ht="18" customHeight="1" x14ac:dyDescent="0.2"/>
    <row r="240" spans="5:13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24.75" customHeight="1" x14ac:dyDescent="0.2"/>
    <row r="254" ht="30.75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9" ht="12.75" customHeight="1" x14ac:dyDescent="0.2"/>
    <row r="271" ht="12.75" customHeight="1" x14ac:dyDescent="0.2"/>
    <row r="272" ht="12.75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300" ht="22.5" customHeight="1" x14ac:dyDescent="0.2"/>
    <row r="301" ht="22.5" customHeight="1" x14ac:dyDescent="0.2"/>
    <row r="302" ht="29.2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4.75" customHeight="1" x14ac:dyDescent="0.2"/>
    <row r="319" ht="26.2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3" ht="12.75" customHeight="1" x14ac:dyDescent="0.2"/>
    <row r="341" ht="12.75" customHeight="1" x14ac:dyDescent="0.2"/>
    <row r="359" ht="18" customHeight="1" x14ac:dyDescent="0.2"/>
    <row r="360" ht="18.75" customHeight="1" x14ac:dyDescent="0.2"/>
    <row r="361" ht="19.5" customHeight="1" x14ac:dyDescent="0.2"/>
    <row r="362" ht="18.75" customHeight="1" x14ac:dyDescent="0.2"/>
    <row r="364" ht="18.75" customHeight="1" x14ac:dyDescent="0.2"/>
    <row r="365" ht="17.25" customHeight="1" x14ac:dyDescent="0.2"/>
    <row r="366" ht="30.75" customHeight="1" x14ac:dyDescent="0.2"/>
    <row r="367" ht="17.25" customHeight="1" x14ac:dyDescent="0.2"/>
    <row r="368" ht="19.5" customHeight="1" x14ac:dyDescent="0.2"/>
    <row r="369" ht="20.25" customHeight="1" x14ac:dyDescent="0.2"/>
    <row r="370" ht="19.5" customHeight="1" x14ac:dyDescent="0.2"/>
    <row r="371" ht="18.75" customHeight="1" x14ac:dyDescent="0.2"/>
    <row r="372" ht="19.5" customHeight="1" x14ac:dyDescent="0.2"/>
    <row r="373" ht="18" customHeight="1" x14ac:dyDescent="0.2"/>
    <row r="374" ht="19.5" customHeight="1" x14ac:dyDescent="0.2"/>
    <row r="375" ht="19.5" customHeight="1" x14ac:dyDescent="0.2"/>
    <row r="376" ht="19.5" customHeight="1" x14ac:dyDescent="0.2"/>
    <row r="377" ht="19.5" customHeight="1" x14ac:dyDescent="0.2"/>
    <row r="378" ht="21" customHeight="1" x14ac:dyDescent="0.2"/>
    <row r="379" ht="19.5" customHeight="1" x14ac:dyDescent="0.2"/>
    <row r="380" ht="21" customHeight="1" x14ac:dyDescent="0.2"/>
    <row r="381" ht="21" customHeight="1" x14ac:dyDescent="0.2"/>
    <row r="382" ht="32.25" customHeight="1" x14ac:dyDescent="0.2"/>
    <row r="385" ht="19.5" customHeight="1" x14ac:dyDescent="0.2"/>
    <row r="386" ht="19.5" customHeight="1" x14ac:dyDescent="0.2"/>
    <row r="387" ht="19.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405" ht="12.75" customHeight="1" x14ac:dyDescent="0.2"/>
    <row r="492" ht="21" customHeight="1" x14ac:dyDescent="0.2"/>
    <row r="513" spans="6:8" x14ac:dyDescent="0.2">
      <c r="H513" s="551"/>
    </row>
    <row r="514" spans="6:8" x14ac:dyDescent="0.2">
      <c r="H514" s="551"/>
    </row>
    <row r="515" spans="6:8" x14ac:dyDescent="0.2">
      <c r="H515" s="551"/>
    </row>
    <row r="516" spans="6:8" x14ac:dyDescent="0.2">
      <c r="H516" s="551"/>
    </row>
    <row r="517" spans="6:8" x14ac:dyDescent="0.2">
      <c r="H517" s="551"/>
    </row>
    <row r="518" spans="6:8" x14ac:dyDescent="0.2">
      <c r="H518" s="551"/>
    </row>
    <row r="523" spans="6:8" x14ac:dyDescent="0.2">
      <c r="F523" s="546" t="e">
        <f>#REF!</f>
        <v>#REF!</v>
      </c>
      <c r="H523" s="655" t="s">
        <v>98</v>
      </c>
    </row>
    <row r="524" spans="6:8" x14ac:dyDescent="0.2">
      <c r="H524" s="656" t="s">
        <v>134</v>
      </c>
    </row>
    <row r="525" spans="6:8" x14ac:dyDescent="0.2">
      <c r="H525" s="656" t="s">
        <v>135</v>
      </c>
    </row>
    <row r="526" spans="6:8" x14ac:dyDescent="0.2">
      <c r="H526" s="656" t="s">
        <v>136</v>
      </c>
    </row>
    <row r="527" spans="6:8" x14ac:dyDescent="0.2">
      <c r="H527" s="656" t="s">
        <v>137</v>
      </c>
    </row>
    <row r="528" spans="6:8" x14ac:dyDescent="0.2">
      <c r="H528" s="656" t="s">
        <v>138</v>
      </c>
    </row>
    <row r="529" spans="5:8" x14ac:dyDescent="0.2">
      <c r="H529" s="656" t="s">
        <v>139</v>
      </c>
    </row>
    <row r="530" spans="5:8" x14ac:dyDescent="0.2">
      <c r="H530" s="656" t="s">
        <v>140</v>
      </c>
    </row>
    <row r="531" spans="5:8" x14ac:dyDescent="0.2">
      <c r="H531" s="656" t="s">
        <v>141</v>
      </c>
    </row>
    <row r="534" spans="5:8" x14ac:dyDescent="0.2">
      <c r="E534" s="692"/>
    </row>
    <row r="675" spans="15:24" ht="12.75" customHeight="1" x14ac:dyDescent="0.2">
      <c r="P675" s="690"/>
      <c r="Q675" s="658"/>
      <c r="R675" s="658"/>
      <c r="S675" s="659"/>
      <c r="T675" s="659"/>
      <c r="U675" s="659"/>
      <c r="V675" s="658"/>
      <c r="W675" s="659"/>
      <c r="X675" s="659"/>
    </row>
    <row r="678" spans="15:24" x14ac:dyDescent="0.2">
      <c r="Q678" s="690"/>
      <c r="R678" s="690"/>
      <c r="S678" s="690"/>
      <c r="T678" s="690"/>
      <c r="U678" s="690"/>
      <c r="V678" s="690"/>
      <c r="W678" s="690"/>
      <c r="X678" s="690"/>
    </row>
    <row r="679" spans="15:24" x14ac:dyDescent="0.2">
      <c r="O679" s="551"/>
      <c r="P679" s="618"/>
      <c r="Q679" s="690"/>
      <c r="R679" s="660"/>
      <c r="S679" s="661"/>
      <c r="T679" s="662"/>
      <c r="U679" s="660"/>
      <c r="V679" s="662"/>
      <c r="W679" s="662"/>
      <c r="X679" s="662"/>
    </row>
    <row r="680" spans="15:24" x14ac:dyDescent="0.2">
      <c r="O680" s="551"/>
      <c r="P680" s="691"/>
      <c r="Q680" s="690"/>
      <c r="R680" s="690"/>
      <c r="S680" s="690"/>
      <c r="T680" s="690"/>
      <c r="U680" s="690"/>
      <c r="V680" s="663"/>
      <c r="W680" s="663"/>
      <c r="X680" s="663"/>
    </row>
    <row r="681" spans="15:24" x14ac:dyDescent="0.2">
      <c r="O681" s="551"/>
      <c r="Q681" s="690"/>
      <c r="R681" s="690"/>
      <c r="S681" s="690" t="s">
        <v>142</v>
      </c>
      <c r="T681" s="551"/>
      <c r="U681" s="690"/>
      <c r="V681" s="663"/>
      <c r="W681" s="663"/>
      <c r="X681" s="663"/>
    </row>
    <row r="682" spans="15:24" x14ac:dyDescent="0.2">
      <c r="O682" s="551"/>
      <c r="P682" s="664"/>
      <c r="Q682" s="618"/>
      <c r="R682" s="690"/>
      <c r="S682" s="690"/>
      <c r="T682" s="690"/>
      <c r="U682" s="690"/>
      <c r="V682" s="690"/>
      <c r="W682" s="690"/>
      <c r="X682" s="690"/>
    </row>
    <row r="683" spans="15:24" x14ac:dyDescent="0.2">
      <c r="Q683" s="691"/>
      <c r="R683" s="691"/>
      <c r="S683" s="691"/>
      <c r="T683" s="691"/>
      <c r="U683" s="691"/>
      <c r="W683" s="691"/>
      <c r="X683" s="691"/>
    </row>
    <row r="684" spans="15:24" x14ac:dyDescent="0.2">
      <c r="Q684" s="692"/>
      <c r="R684" s="691"/>
      <c r="S684" s="691"/>
      <c r="T684" s="691"/>
      <c r="U684" s="691"/>
      <c r="W684" s="691"/>
      <c r="X684" s="691"/>
    </row>
    <row r="685" spans="15:24" x14ac:dyDescent="0.2">
      <c r="R685" s="691"/>
      <c r="S685" s="691"/>
      <c r="T685" s="691"/>
      <c r="U685" s="690"/>
      <c r="V685" s="690"/>
      <c r="W685" s="691"/>
      <c r="X685" s="691"/>
    </row>
    <row r="686" spans="15:24" x14ac:dyDescent="0.2">
      <c r="Q686" s="692" t="s">
        <v>124</v>
      </c>
      <c r="R686" s="691"/>
      <c r="S686" s="691"/>
      <c r="T686" s="691"/>
      <c r="U686" s="691"/>
      <c r="W686" s="691"/>
      <c r="X686" s="691"/>
    </row>
    <row r="694" spans="17:18" x14ac:dyDescent="0.2">
      <c r="Q694" s="546" t="e">
        <f>SUM(#REF!)</f>
        <v>#REF!</v>
      </c>
      <c r="R694" s="535" t="s">
        <v>143</v>
      </c>
    </row>
    <row r="699" spans="17:18" x14ac:dyDescent="0.2">
      <c r="Q699" s="665"/>
    </row>
    <row r="706" spans="17:17" x14ac:dyDescent="0.2">
      <c r="Q706" s="665" t="e">
        <f>#REF!+#REF!</f>
        <v>#REF!</v>
      </c>
    </row>
    <row r="707" spans="17:17" x14ac:dyDescent="0.2">
      <c r="Q707" s="665" t="e">
        <f>#REF!+#REF!</f>
        <v>#REF!</v>
      </c>
    </row>
    <row r="708" spans="17:17" x14ac:dyDescent="0.2">
      <c r="Q708" s="665" t="e">
        <f>#REF!+#REF!</f>
        <v>#REF!</v>
      </c>
    </row>
    <row r="709" spans="17:17" x14ac:dyDescent="0.2">
      <c r="Q709" s="665" t="e">
        <f>#REF!+#REF!</f>
        <v>#REF!</v>
      </c>
    </row>
    <row r="710" spans="17:17" x14ac:dyDescent="0.2">
      <c r="Q710" s="665" t="e">
        <f>#REF!+#REF!</f>
        <v>#REF!</v>
      </c>
    </row>
    <row r="711" spans="17:17" x14ac:dyDescent="0.2">
      <c r="Q711" s="665" t="e">
        <f>#REF!+#REF!</f>
        <v>#REF!</v>
      </c>
    </row>
    <row r="716" spans="17:17" x14ac:dyDescent="0.2">
      <c r="Q716" s="546" t="e">
        <f>#REF!+#REF!</f>
        <v>#REF!</v>
      </c>
    </row>
    <row r="733" spans="15:15" x14ac:dyDescent="0.2">
      <c r="O733" s="692"/>
    </row>
    <row r="743" spans="15:15" x14ac:dyDescent="0.2">
      <c r="O743" s="551"/>
    </row>
    <row r="744" spans="15:15" x14ac:dyDescent="0.2">
      <c r="O744" s="551"/>
    </row>
    <row r="745" spans="15:15" x14ac:dyDescent="0.2">
      <c r="O745" s="551"/>
    </row>
    <row r="746" spans="15:15" x14ac:dyDescent="0.2">
      <c r="O746" s="551"/>
    </row>
  </sheetData>
  <mergeCells count="33">
    <mergeCell ref="J144:L144"/>
    <mergeCell ref="J145:L145"/>
    <mergeCell ref="G146:H146"/>
    <mergeCell ref="I146:K146"/>
    <mergeCell ref="G147:H147"/>
    <mergeCell ref="I147:K147"/>
    <mergeCell ref="J143:L143"/>
    <mergeCell ref="J78:L78"/>
    <mergeCell ref="M78:N78"/>
    <mergeCell ref="G80:H80"/>
    <mergeCell ref="I80:K80"/>
    <mergeCell ref="M80:N80"/>
    <mergeCell ref="E92:L92"/>
    <mergeCell ref="E93:L93"/>
    <mergeCell ref="E94:L94"/>
    <mergeCell ref="J138:L138"/>
    <mergeCell ref="G139:I139"/>
    <mergeCell ref="J139:L139"/>
    <mergeCell ref="M73:N73"/>
    <mergeCell ref="E76:F76"/>
    <mergeCell ref="G76:I76"/>
    <mergeCell ref="J76:L76"/>
    <mergeCell ref="E77:F77"/>
    <mergeCell ref="G77:I77"/>
    <mergeCell ref="J77:L77"/>
    <mergeCell ref="M77:N77"/>
    <mergeCell ref="E3:L3"/>
    <mergeCell ref="E4:L4"/>
    <mergeCell ref="E5:L5"/>
    <mergeCell ref="J72:L72"/>
    <mergeCell ref="E73:F73"/>
    <mergeCell ref="G73:I73"/>
    <mergeCell ref="J73:L73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  <rowBreaks count="1" manualBreakCount="1">
    <brk id="42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X750"/>
  <sheetViews>
    <sheetView view="pageBreakPreview" topLeftCell="D1" zoomScaleSheetLayoutView="100" workbookViewId="0">
      <pane xSplit="2" ySplit="17" topLeftCell="F63" activePane="bottomRight" state="frozen"/>
      <selection activeCell="D1" sqref="D1"/>
      <selection pane="topRight" activeCell="F1" sqref="F1"/>
      <selection pane="bottomLeft" activeCell="D15" sqref="D15"/>
      <selection pane="bottomRight" activeCell="E5" sqref="E5:L5"/>
    </sheetView>
  </sheetViews>
  <sheetFormatPr defaultColWidth="9.140625" defaultRowHeight="12.75" x14ac:dyDescent="0.2"/>
  <cols>
    <col min="1" max="1" width="1.85546875" style="310" hidden="1" customWidth="1"/>
    <col min="2" max="2" width="1.5703125" style="310" hidden="1" customWidth="1"/>
    <col min="3" max="4" width="5" style="310" hidden="1" customWidth="1"/>
    <col min="5" max="5" width="14.7109375" style="310" customWidth="1"/>
    <col min="6" max="6" width="68.28515625" style="310" customWidth="1"/>
    <col min="7" max="7" width="21.140625" style="310" customWidth="1"/>
    <col min="8" max="8" width="21" style="310" customWidth="1"/>
    <col min="9" max="9" width="21.140625" style="310" customWidth="1"/>
    <col min="10" max="10" width="20.140625" style="310" bestFit="1" customWidth="1"/>
    <col min="11" max="11" width="21" style="310" bestFit="1" customWidth="1"/>
    <col min="12" max="12" width="12.140625" style="310" customWidth="1"/>
    <col min="13" max="13" width="17.7109375" style="310" customWidth="1"/>
    <col min="14" max="14" width="20.7109375" style="310" bestFit="1" customWidth="1"/>
    <col min="15" max="15" width="15" style="310" bestFit="1" customWidth="1"/>
    <col min="16" max="16" width="12.5703125" style="310" bestFit="1" customWidth="1"/>
    <col min="17" max="17" width="20.42578125" style="310" customWidth="1"/>
    <col min="18" max="19" width="9.140625" style="310"/>
    <col min="20" max="20" width="30.7109375" style="310" customWidth="1"/>
    <col min="21" max="16384" width="9.140625" style="310"/>
  </cols>
  <sheetData>
    <row r="2" spans="5:16" x14ac:dyDescent="0.2">
      <c r="P2" s="403" t="s">
        <v>276</v>
      </c>
    </row>
    <row r="3" spans="5:16" ht="15" x14ac:dyDescent="0.2">
      <c r="E3" s="870" t="s">
        <v>222</v>
      </c>
      <c r="F3" s="870"/>
      <c r="G3" s="870"/>
      <c r="H3" s="870"/>
      <c r="I3" s="870"/>
      <c r="J3" s="870"/>
      <c r="K3" s="870"/>
      <c r="L3" s="870"/>
      <c r="M3" s="330"/>
      <c r="N3" s="330"/>
    </row>
    <row r="4" spans="5:16" ht="15" x14ac:dyDescent="0.2">
      <c r="E4" s="870" t="s">
        <v>303</v>
      </c>
      <c r="F4" s="870"/>
      <c r="G4" s="870"/>
      <c r="H4" s="870"/>
      <c r="I4" s="870"/>
      <c r="J4" s="870"/>
      <c r="K4" s="870"/>
      <c r="L4" s="870"/>
      <c r="M4" s="330"/>
      <c r="N4" s="330"/>
    </row>
    <row r="5" spans="5:16" ht="15" x14ac:dyDescent="0.2">
      <c r="E5" s="870" t="s">
        <v>304</v>
      </c>
      <c r="F5" s="870"/>
      <c r="G5" s="870"/>
      <c r="H5" s="870"/>
      <c r="I5" s="870"/>
      <c r="J5" s="870"/>
      <c r="K5" s="870"/>
      <c r="L5" s="870"/>
      <c r="M5" s="330"/>
      <c r="N5" s="330"/>
    </row>
    <row r="6" spans="5:16" ht="14.25" x14ac:dyDescent="0.2">
      <c r="E6" s="871" t="s">
        <v>287</v>
      </c>
      <c r="F6" s="871"/>
      <c r="G6" s="871"/>
      <c r="H6" s="871"/>
      <c r="I6" s="871"/>
      <c r="J6" s="871"/>
      <c r="K6" s="871"/>
      <c r="L6" s="871"/>
      <c r="M6" s="330"/>
      <c r="N6" s="330"/>
    </row>
    <row r="7" spans="5:16" x14ac:dyDescent="0.2">
      <c r="E7" s="872" t="s">
        <v>322</v>
      </c>
      <c r="F7" s="872"/>
      <c r="G7" s="872"/>
      <c r="H7" s="872"/>
      <c r="I7" s="872"/>
      <c r="J7" s="872"/>
      <c r="K7" s="872"/>
      <c r="L7" s="872"/>
      <c r="M7" s="330"/>
      <c r="N7" s="330"/>
    </row>
    <row r="8" spans="5:16" ht="13.5" thickBot="1" x14ac:dyDescent="0.25"/>
    <row r="9" spans="5:16" ht="24" customHeight="1" x14ac:dyDescent="0.2">
      <c r="E9" s="873" t="s">
        <v>146</v>
      </c>
      <c r="F9" s="875" t="s">
        <v>0</v>
      </c>
      <c r="G9" s="877" t="s">
        <v>294</v>
      </c>
      <c r="H9" s="879" t="s">
        <v>292</v>
      </c>
      <c r="I9" s="880"/>
      <c r="J9" s="875"/>
      <c r="K9" s="881" t="s">
        <v>286</v>
      </c>
      <c r="L9" s="882"/>
    </row>
    <row r="10" spans="5:16" ht="20.25" customHeight="1" x14ac:dyDescent="0.2">
      <c r="E10" s="874"/>
      <c r="F10" s="876"/>
      <c r="G10" s="878"/>
      <c r="H10" s="515" t="s">
        <v>289</v>
      </c>
      <c r="I10" s="515" t="s">
        <v>290</v>
      </c>
      <c r="J10" s="515" t="s">
        <v>291</v>
      </c>
      <c r="K10" s="515" t="s">
        <v>293</v>
      </c>
      <c r="L10" s="515" t="s">
        <v>295</v>
      </c>
    </row>
    <row r="11" spans="5:16" ht="17.25" customHeight="1" x14ac:dyDescent="0.2">
      <c r="E11" s="516">
        <v>1</v>
      </c>
      <c r="F11" s="516">
        <v>2</v>
      </c>
      <c r="G11" s="516">
        <v>3</v>
      </c>
      <c r="H11" s="516">
        <v>4</v>
      </c>
      <c r="I11" s="516">
        <v>5</v>
      </c>
      <c r="J11" s="516">
        <v>6</v>
      </c>
      <c r="K11" s="516" t="s">
        <v>296</v>
      </c>
      <c r="L11" s="516" t="s">
        <v>297</v>
      </c>
    </row>
    <row r="12" spans="5:16" ht="18.75" customHeight="1" x14ac:dyDescent="0.2">
      <c r="E12" s="514" t="s">
        <v>158</v>
      </c>
      <c r="F12" s="513" t="s">
        <v>45</v>
      </c>
      <c r="G12" s="471">
        <f>G13+G14+G15</f>
        <v>75158838000</v>
      </c>
      <c r="H12" s="471">
        <f>H13+H15+H14</f>
        <v>19260086134</v>
      </c>
      <c r="I12" s="471">
        <f>I13+I15+I14</f>
        <v>4953772232</v>
      </c>
      <c r="J12" s="471">
        <f>J13+J15+J14</f>
        <v>24213858366</v>
      </c>
      <c r="K12" s="512">
        <f>J12-G12</f>
        <v>-50944979634</v>
      </c>
      <c r="L12" s="503">
        <f>J12/G12*100</f>
        <v>32.216914218391722</v>
      </c>
      <c r="M12" s="404">
        <v>15501174988</v>
      </c>
      <c r="N12" s="327"/>
    </row>
    <row r="13" spans="5:16" ht="18.75" customHeight="1" x14ac:dyDescent="0.2">
      <c r="E13" s="392" t="s">
        <v>168</v>
      </c>
      <c r="F13" s="397" t="s">
        <v>26</v>
      </c>
      <c r="G13" s="472">
        <f>$G$17</f>
        <v>74320354000</v>
      </c>
      <c r="H13" s="472">
        <f>H17</f>
        <v>18896718928</v>
      </c>
      <c r="I13" s="472">
        <f t="shared" ref="I13" si="0">I17</f>
        <v>4760344747</v>
      </c>
      <c r="J13" s="472">
        <f>J17</f>
        <v>23657063675</v>
      </c>
      <c r="K13" s="512">
        <f>J13-G13</f>
        <v>-50663290325</v>
      </c>
      <c r="L13" s="504">
        <f>J13/G13*100</f>
        <v>31.831204241842016</v>
      </c>
      <c r="M13"/>
      <c r="N13" s="421"/>
    </row>
    <row r="14" spans="5:16" ht="18.75" customHeight="1" x14ac:dyDescent="0.2">
      <c r="E14" s="392" t="s">
        <v>169</v>
      </c>
      <c r="F14" s="397" t="s">
        <v>27</v>
      </c>
      <c r="G14" s="472">
        <f>$G$64</f>
        <v>538484000</v>
      </c>
      <c r="H14" s="472">
        <f>H64</f>
        <v>14385600</v>
      </c>
      <c r="I14" s="472">
        <f t="shared" ref="I14:J14" si="1">I64</f>
        <v>16000000</v>
      </c>
      <c r="J14" s="472">
        <f t="shared" si="1"/>
        <v>30385600</v>
      </c>
      <c r="K14" s="512">
        <f>J14-G14</f>
        <v>-508098400</v>
      </c>
      <c r="L14" s="504">
        <f>J14/G14*100</f>
        <v>5.6428046144360842</v>
      </c>
      <c r="N14" s="327"/>
    </row>
    <row r="15" spans="5:16" ht="18.75" customHeight="1" x14ac:dyDescent="0.2">
      <c r="E15" s="392" t="str">
        <f>E68</f>
        <v>4.1.04</v>
      </c>
      <c r="F15" s="397" t="s">
        <v>129</v>
      </c>
      <c r="G15" s="472">
        <f>G68</f>
        <v>300000000</v>
      </c>
      <c r="H15" s="472">
        <f>H68</f>
        <v>348981606</v>
      </c>
      <c r="I15" s="472">
        <f t="shared" ref="I15" si="2">I68</f>
        <v>177427485</v>
      </c>
      <c r="J15" s="472">
        <f>J68</f>
        <v>526409091</v>
      </c>
      <c r="K15" s="512">
        <f>J15-G15</f>
        <v>226409091</v>
      </c>
      <c r="L15" s="504">
        <f>J15/G15*100</f>
        <v>175.469697</v>
      </c>
    </row>
    <row r="16" spans="5:16" ht="5.0999999999999996" customHeight="1" x14ac:dyDescent="0.2">
      <c r="E16" s="517"/>
      <c r="F16" s="518"/>
      <c r="G16" s="519"/>
      <c r="H16" s="519"/>
      <c r="I16" s="519"/>
      <c r="J16" s="519"/>
      <c r="K16" s="519"/>
      <c r="L16" s="520"/>
    </row>
    <row r="17" spans="5:16" ht="18.75" customHeight="1" x14ac:dyDescent="0.2">
      <c r="E17" s="521" t="str">
        <f>E13</f>
        <v>4.1.01</v>
      </c>
      <c r="F17" s="522" t="str">
        <f>F13</f>
        <v>PENDAPATAN PAJAK DAERAH</v>
      </c>
      <c r="G17" s="523">
        <f>G18+G28+G39+G45+G48+G49+G52+G55+G56+G59+G62</f>
        <v>74320354000</v>
      </c>
      <c r="H17" s="523">
        <f>H18+H28+H39+H45+H48+H49+H52+H55+H56+H59+H62</f>
        <v>18896718928</v>
      </c>
      <c r="I17" s="523">
        <f>I18+I28+I39+I45+I48+I49+I52+I55+I56+I59+I62</f>
        <v>4760344747</v>
      </c>
      <c r="J17" s="523">
        <f t="shared" ref="J17" si="3">J18+J28+J39+J45+J48+J49+J52+J55+J56+J59+J62</f>
        <v>23657063675</v>
      </c>
      <c r="K17" s="523">
        <f>J17-G17</f>
        <v>-50663290325</v>
      </c>
      <c r="L17" s="524">
        <f>J17/G17*100</f>
        <v>31.831204241842016</v>
      </c>
      <c r="M17" s="469">
        <f>H18+H28+H39+H45+H48+H49+H52+H55+H56</f>
        <v>13364668194</v>
      </c>
    </row>
    <row r="18" spans="5:16" ht="18.75" customHeight="1" x14ac:dyDescent="0.2">
      <c r="E18" s="373" t="s">
        <v>170</v>
      </c>
      <c r="F18" s="351" t="s">
        <v>157</v>
      </c>
      <c r="G18" s="473">
        <f>G19+G22+G25</f>
        <v>2463180809</v>
      </c>
      <c r="H18" s="473">
        <f>H19+H22+H25</f>
        <v>603808434</v>
      </c>
      <c r="I18" s="473">
        <f>I19+I22+I25</f>
        <v>132733784</v>
      </c>
      <c r="J18" s="473">
        <f t="shared" ref="J18" si="4">J19+J22+J25</f>
        <v>736542218</v>
      </c>
      <c r="K18" s="473">
        <f>J18-G18</f>
        <v>-1726638591</v>
      </c>
      <c r="L18" s="505">
        <f>J18/G18*100</f>
        <v>29.902076831258718</v>
      </c>
    </row>
    <row r="19" spans="5:16" ht="18.75" customHeight="1" x14ac:dyDescent="0.2">
      <c r="E19" s="372" t="s">
        <v>171</v>
      </c>
      <c r="F19" s="335" t="s">
        <v>175</v>
      </c>
      <c r="G19" s="474">
        <v>2001580809</v>
      </c>
      <c r="H19" s="474">
        <f>H20+H21</f>
        <v>420873047</v>
      </c>
      <c r="I19" s="474">
        <f>I20+I21</f>
        <v>61539276</v>
      </c>
      <c r="J19" s="474">
        <f t="shared" ref="J19" si="5">J20+J21</f>
        <v>482412323</v>
      </c>
      <c r="K19" s="474"/>
      <c r="L19" s="506">
        <f>J19/G19*100</f>
        <v>24.101566163647206</v>
      </c>
      <c r="M19" s="470"/>
    </row>
    <row r="20" spans="5:16" ht="18.75" customHeight="1" x14ac:dyDescent="0.2">
      <c r="E20" s="372"/>
      <c r="F20" s="341" t="s">
        <v>149</v>
      </c>
      <c r="G20" s="475"/>
      <c r="H20" s="474">
        <f>'LRA-JULI'!J20</f>
        <v>420873047</v>
      </c>
      <c r="I20" s="474">
        <f>'REKON-AGUSTUS'!H16</f>
        <v>61259276</v>
      </c>
      <c r="J20" s="474">
        <f>H20+I20</f>
        <v>482132323</v>
      </c>
      <c r="K20" s="474"/>
      <c r="L20" s="507"/>
      <c r="M20" s="327"/>
      <c r="N20" s="327"/>
    </row>
    <row r="21" spans="5:16" ht="18.75" customHeight="1" x14ac:dyDescent="0.2">
      <c r="E21" s="372"/>
      <c r="F21" s="341" t="s">
        <v>147</v>
      </c>
      <c r="G21" s="475"/>
      <c r="H21" s="474">
        <f>'LRA-JULI'!J21</f>
        <v>0</v>
      </c>
      <c r="I21" s="474">
        <f>'REKON-AGUSTUS'!H17</f>
        <v>280000</v>
      </c>
      <c r="J21" s="474">
        <f>H21+I21</f>
        <v>280000</v>
      </c>
      <c r="K21" s="474"/>
      <c r="L21" s="507"/>
      <c r="M21" s="469"/>
    </row>
    <row r="22" spans="5:16" ht="21.75" customHeight="1" x14ac:dyDescent="0.2">
      <c r="E22" s="372" t="s">
        <v>173</v>
      </c>
      <c r="F22" s="336" t="s">
        <v>172</v>
      </c>
      <c r="G22" s="474">
        <v>350000000</v>
      </c>
      <c r="H22" s="474">
        <f>H23+H24</f>
        <v>158987887</v>
      </c>
      <c r="I22" s="474">
        <f>I23+I24</f>
        <v>68394508</v>
      </c>
      <c r="J22" s="474">
        <f>J23+J24</f>
        <v>227382395</v>
      </c>
      <c r="K22" s="474"/>
      <c r="L22" s="506">
        <f>J22/G22*100</f>
        <v>64.96639857142857</v>
      </c>
      <c r="M22" s="327"/>
      <c r="N22" s="327"/>
    </row>
    <row r="23" spans="5:16" ht="36.75" customHeight="1" x14ac:dyDescent="0.2">
      <c r="E23" s="372"/>
      <c r="F23" s="339" t="s">
        <v>150</v>
      </c>
      <c r="G23" s="474"/>
      <c r="H23" s="474">
        <f>'LRA-JULI'!J23</f>
        <v>139536591</v>
      </c>
      <c r="I23" s="474">
        <f>'REKON-AGUSTUS'!H19</f>
        <v>68394508</v>
      </c>
      <c r="J23" s="474">
        <f>H23+I23</f>
        <v>207931099</v>
      </c>
      <c r="K23" s="474"/>
      <c r="L23" s="506"/>
      <c r="M23" s="404"/>
    </row>
    <row r="24" spans="5:16" ht="34.5" customHeight="1" x14ac:dyDescent="0.2">
      <c r="E24" s="372"/>
      <c r="F24" s="339" t="s">
        <v>148</v>
      </c>
      <c r="G24" s="475"/>
      <c r="H24" s="474">
        <f>'LRA-JULI'!J24</f>
        <v>19451296</v>
      </c>
      <c r="I24" s="474">
        <f>'REKON-AGUSTUS'!H20</f>
        <v>0</v>
      </c>
      <c r="J24" s="474">
        <f>H24+I24</f>
        <v>19451296</v>
      </c>
      <c r="K24" s="474"/>
      <c r="L24" s="506"/>
      <c r="M24" s="327"/>
    </row>
    <row r="25" spans="5:16" ht="18.75" customHeight="1" x14ac:dyDescent="0.2">
      <c r="E25" s="372" t="s">
        <v>174</v>
      </c>
      <c r="F25" s="335" t="s">
        <v>176</v>
      </c>
      <c r="G25" s="474">
        <v>111600000</v>
      </c>
      <c r="H25" s="474">
        <f>H26+H27</f>
        <v>23947500</v>
      </c>
      <c r="I25" s="474">
        <f>I26+I27</f>
        <v>2800000</v>
      </c>
      <c r="J25" s="474">
        <f t="shared" ref="J25" si="6">J26+J27</f>
        <v>26747500</v>
      </c>
      <c r="K25" s="474"/>
      <c r="L25" s="506">
        <f>J25/G25*100</f>
        <v>23.967293906810035</v>
      </c>
      <c r="M25" s="327"/>
    </row>
    <row r="26" spans="5:16" ht="18.75" customHeight="1" x14ac:dyDescent="0.2">
      <c r="E26" s="372"/>
      <c r="F26" s="341" t="s">
        <v>151</v>
      </c>
      <c r="G26" s="474"/>
      <c r="H26" s="474">
        <f>'LRA-JULI'!J26</f>
        <v>23097500</v>
      </c>
      <c r="I26" s="474">
        <f>'REKON-AGUSTUS'!H22</f>
        <v>2800000</v>
      </c>
      <c r="J26" s="474">
        <f>H26+I26</f>
        <v>25897500</v>
      </c>
      <c r="K26" s="474"/>
      <c r="L26" s="506"/>
      <c r="M26" s="404"/>
    </row>
    <row r="27" spans="5:16" ht="18.75" customHeight="1" x14ac:dyDescent="0.2">
      <c r="E27" s="372"/>
      <c r="F27" s="341" t="str">
        <f xml:space="preserve"> "Penerimaan Piutang " &amp;F25</f>
        <v>Penerimaan Piutang Pajak Wisma Pariwisata</v>
      </c>
      <c r="G27" s="475"/>
      <c r="H27" s="474">
        <f>'LRA-JULI'!J27</f>
        <v>850000</v>
      </c>
      <c r="I27" s="474">
        <f>'REKON-AGUSTUS'!H23</f>
        <v>0</v>
      </c>
      <c r="J27" s="474">
        <f>H27+I27</f>
        <v>850000</v>
      </c>
      <c r="K27" s="474"/>
      <c r="L27" s="506"/>
      <c r="M27" s="469"/>
    </row>
    <row r="28" spans="5:16" ht="18.75" customHeight="1" x14ac:dyDescent="0.2">
      <c r="E28" s="373" t="s">
        <v>177</v>
      </c>
      <c r="F28" s="427" t="s">
        <v>159</v>
      </c>
      <c r="G28" s="476">
        <v>3637447807</v>
      </c>
      <c r="H28" s="473">
        <f>H29+H32+H35+H38</f>
        <v>1416470782</v>
      </c>
      <c r="I28" s="473">
        <f>I29+I32+I35+I38</f>
        <v>272303301</v>
      </c>
      <c r="J28" s="473">
        <f t="shared" ref="J28" si="7">J29+J32+J35+J38</f>
        <v>1688774083</v>
      </c>
      <c r="K28" s="473">
        <f>J28-G28</f>
        <v>-1948673724</v>
      </c>
      <c r="L28" s="505">
        <f>J28/G28*100</f>
        <v>46.427445082513039</v>
      </c>
      <c r="N28" s="404"/>
    </row>
    <row r="29" spans="5:16" ht="18.75" customHeight="1" x14ac:dyDescent="0.2">
      <c r="E29" s="372" t="s">
        <v>178</v>
      </c>
      <c r="F29" s="335" t="s">
        <v>179</v>
      </c>
      <c r="G29" s="477"/>
      <c r="H29" s="474">
        <f>H30+H31</f>
        <v>709410517</v>
      </c>
      <c r="I29" s="474">
        <f>I30+I31</f>
        <v>121586461</v>
      </c>
      <c r="J29" s="474">
        <f t="shared" ref="J29" si="8">J30+J31</f>
        <v>830996978</v>
      </c>
      <c r="K29" s="474"/>
      <c r="L29" s="506"/>
      <c r="M29" s="327"/>
      <c r="N29" s="404"/>
      <c r="P29"/>
    </row>
    <row r="30" spans="5:16" ht="18.75" customHeight="1" x14ac:dyDescent="0.2">
      <c r="E30" s="372"/>
      <c r="F30" s="341" t="s">
        <v>180</v>
      </c>
      <c r="G30" s="474"/>
      <c r="H30" s="474">
        <f>'LRA-JULI'!J30</f>
        <v>633197734</v>
      </c>
      <c r="I30" s="474">
        <f>'REKON-AGUSTUS'!H26</f>
        <v>121586461</v>
      </c>
      <c r="J30" s="474">
        <f>H30+I30</f>
        <v>754784195</v>
      </c>
      <c r="K30" s="474"/>
      <c r="L30" s="506"/>
      <c r="M30" s="327"/>
      <c r="N30" s="404"/>
    </row>
    <row r="31" spans="5:16" ht="18.75" customHeight="1" x14ac:dyDescent="0.2">
      <c r="E31" s="372"/>
      <c r="F31" s="341" t="str">
        <f xml:space="preserve"> "Penerimaan Piutang " &amp;F29</f>
        <v>Penerimaan Piutang Pajak Restoran dan Sejenisnya</v>
      </c>
      <c r="G31" s="475"/>
      <c r="H31" s="474">
        <f>'LRA-JULI'!J31</f>
        <v>76212783</v>
      </c>
      <c r="I31" s="474">
        <f>'REKON-AGUSTUS'!H27</f>
        <v>0</v>
      </c>
      <c r="J31" s="474">
        <f>H31+I31</f>
        <v>76212783</v>
      </c>
      <c r="K31" s="474"/>
      <c r="L31" s="507"/>
      <c r="M31" s="327"/>
    </row>
    <row r="32" spans="5:16" ht="18.75" customHeight="1" x14ac:dyDescent="0.2">
      <c r="E32" s="372" t="s">
        <v>181</v>
      </c>
      <c r="F32" s="335" t="s">
        <v>182</v>
      </c>
      <c r="G32" s="477"/>
      <c r="H32" s="483">
        <f>H33+H34</f>
        <v>101005726</v>
      </c>
      <c r="I32" s="483">
        <f>I33+I34</f>
        <v>18022401</v>
      </c>
      <c r="J32" s="483">
        <f t="shared" ref="J32" si="9">J33+J34</f>
        <v>119028127</v>
      </c>
      <c r="K32" s="483"/>
      <c r="L32" s="506"/>
      <c r="M32" s="404"/>
    </row>
    <row r="33" spans="5:16" ht="18.75" customHeight="1" x14ac:dyDescent="0.2">
      <c r="E33" s="372"/>
      <c r="F33" s="341" t="s">
        <v>183</v>
      </c>
      <c r="G33" s="474"/>
      <c r="H33" s="474">
        <f>'LRA-JULI'!J33</f>
        <v>94258426</v>
      </c>
      <c r="I33" s="474">
        <f>'REKON-AGUSTUS'!H29</f>
        <v>18022401</v>
      </c>
      <c r="J33" s="474">
        <f>H33+I33</f>
        <v>112280827</v>
      </c>
      <c r="K33" s="474"/>
      <c r="L33" s="506"/>
      <c r="M33" s="404"/>
      <c r="N33" s="420"/>
    </row>
    <row r="34" spans="5:16" ht="18.75" customHeight="1" x14ac:dyDescent="0.2">
      <c r="E34" s="372"/>
      <c r="F34" s="341" t="str">
        <f xml:space="preserve"> "Penerimaan Piutang " &amp;F32</f>
        <v>Penerimaan Piutang Pajak Rumah Makan dan Sejenisnya</v>
      </c>
      <c r="G34" s="475"/>
      <c r="H34" s="474">
        <f>'LRA-JULI'!J34</f>
        <v>6747300</v>
      </c>
      <c r="I34" s="474">
        <f>'REKON-AGUSTUS'!H30</f>
        <v>0</v>
      </c>
      <c r="J34" s="474">
        <f>H34+I34</f>
        <v>6747300</v>
      </c>
      <c r="K34" s="474"/>
      <c r="L34" s="507"/>
      <c r="M34" s="327"/>
    </row>
    <row r="35" spans="5:16" ht="18.75" customHeight="1" x14ac:dyDescent="0.2">
      <c r="E35" s="372" t="s">
        <v>184</v>
      </c>
      <c r="F35" s="335" t="s">
        <v>185</v>
      </c>
      <c r="G35" s="477"/>
      <c r="H35" s="474">
        <f>H36+H37</f>
        <v>222557374</v>
      </c>
      <c r="I35" s="474">
        <f>I36+I37</f>
        <v>57963724</v>
      </c>
      <c r="J35" s="474">
        <f t="shared" ref="J35" si="10">J36+J37</f>
        <v>280521098</v>
      </c>
      <c r="K35" s="474"/>
      <c r="L35" s="506"/>
    </row>
    <row r="36" spans="5:16" ht="18.75" customHeight="1" x14ac:dyDescent="0.2">
      <c r="E36" s="372"/>
      <c r="F36" s="341" t="s">
        <v>186</v>
      </c>
      <c r="G36" s="475"/>
      <c r="H36" s="474">
        <f>'LRA-JULI'!J36</f>
        <v>189881756</v>
      </c>
      <c r="I36" s="474">
        <f>'REKON-AGUSTUS'!H32</f>
        <v>57963724</v>
      </c>
      <c r="J36" s="474">
        <f>H36+I36</f>
        <v>247845480</v>
      </c>
      <c r="K36" s="474"/>
      <c r="L36" s="507"/>
      <c r="M36" s="327"/>
    </row>
    <row r="37" spans="5:16" ht="18.75" customHeight="1" x14ac:dyDescent="0.2">
      <c r="E37" s="372"/>
      <c r="F37" s="341" t="str">
        <f xml:space="preserve"> "Penerimaan Piutang " &amp;F35</f>
        <v>Penerimaan Piutang Pajak Kafetaria dan Sejenisnya</v>
      </c>
      <c r="G37" s="475"/>
      <c r="H37" s="474">
        <f>'LRA-JULI'!J37</f>
        <v>32675618</v>
      </c>
      <c r="I37" s="474">
        <f>'REKON-AGUSTUS'!H33</f>
        <v>0</v>
      </c>
      <c r="J37" s="474">
        <f>H37+I37</f>
        <v>32675618</v>
      </c>
      <c r="K37" s="474"/>
      <c r="L37" s="506"/>
      <c r="M37" s="404"/>
      <c r="N37" s="327"/>
    </row>
    <row r="38" spans="5:16" ht="18.75" customHeight="1" x14ac:dyDescent="0.2">
      <c r="E38" s="372" t="s">
        <v>188</v>
      </c>
      <c r="F38" s="335" t="s">
        <v>187</v>
      </c>
      <c r="G38" s="477"/>
      <c r="H38" s="474">
        <f>'LRA-JULI'!J38</f>
        <v>383497165</v>
      </c>
      <c r="I38" s="474">
        <f>'REKON-AGUSTUS'!H34</f>
        <v>74730715</v>
      </c>
      <c r="J38" s="474">
        <f>H38+I38</f>
        <v>458227880</v>
      </c>
      <c r="K38" s="474"/>
      <c r="L38" s="506"/>
      <c r="M38" s="469"/>
      <c r="N38" s="327"/>
    </row>
    <row r="39" spans="5:16" ht="18.75" customHeight="1" x14ac:dyDescent="0.2">
      <c r="E39" s="373" t="s">
        <v>189</v>
      </c>
      <c r="F39" s="351" t="s">
        <v>160</v>
      </c>
      <c r="G39" s="473">
        <f>G40+G43</f>
        <v>11590549</v>
      </c>
      <c r="H39" s="473">
        <f>H40</f>
        <v>8830000</v>
      </c>
      <c r="I39" s="473">
        <f>I40</f>
        <v>1790000</v>
      </c>
      <c r="J39" s="473">
        <f t="shared" ref="J39" si="11">J40</f>
        <v>10620000</v>
      </c>
      <c r="K39" s="473">
        <f>J39-G39</f>
        <v>-970549</v>
      </c>
      <c r="L39" s="505">
        <f>J39/G39*100</f>
        <v>91.626375937843846</v>
      </c>
      <c r="N39" s="327"/>
    </row>
    <row r="40" spans="5:16" ht="18.75" customHeight="1" x14ac:dyDescent="0.2">
      <c r="E40" s="374" t="s">
        <v>191</v>
      </c>
      <c r="F40" s="337" t="s">
        <v>190</v>
      </c>
      <c r="G40" s="474">
        <v>11590549</v>
      </c>
      <c r="H40" s="474">
        <f>H41+H42+H43+H44</f>
        <v>8830000</v>
      </c>
      <c r="I40" s="474">
        <f>I41+I42+I43+I44</f>
        <v>1790000</v>
      </c>
      <c r="J40" s="474">
        <f>J41+J42+J43+J44</f>
        <v>10620000</v>
      </c>
      <c r="K40" s="474"/>
      <c r="L40" s="506">
        <f>J40/G40*100</f>
        <v>91.626375937843846</v>
      </c>
      <c r="N40" s="422"/>
      <c r="O40" s="421"/>
    </row>
    <row r="41" spans="5:16" ht="18.75" customHeight="1" x14ac:dyDescent="0.2">
      <c r="E41" s="374"/>
      <c r="F41" s="344" t="s">
        <v>192</v>
      </c>
      <c r="G41" s="474"/>
      <c r="H41" s="474">
        <f>'LRA-JULI'!J41</f>
        <v>2130000</v>
      </c>
      <c r="I41" s="474">
        <f>'REKON-AGUSTUS'!H37</f>
        <v>0</v>
      </c>
      <c r="J41" s="474">
        <f>H41+I41</f>
        <v>2130000</v>
      </c>
      <c r="K41" s="474"/>
      <c r="L41" s="506"/>
      <c r="N41" s="421"/>
      <c r="O41" s="327"/>
    </row>
    <row r="42" spans="5:16" ht="18.75" customHeight="1" x14ac:dyDescent="0.2">
      <c r="E42" s="374"/>
      <c r="F42" s="341" t="str">
        <f xml:space="preserve"> "Penerimaan Piutang " &amp;F40</f>
        <v>Penerimaan Piutang Pajak Diskotik, Karaoke, Club Malam, dan Sejenisnya</v>
      </c>
      <c r="G42" s="474"/>
      <c r="H42" s="474">
        <f>'LRA-JULI'!J42</f>
        <v>0</v>
      </c>
      <c r="I42" s="474">
        <f>'REKON-AGUSTUS'!H38</f>
        <v>0</v>
      </c>
      <c r="J42" s="474">
        <f>H42+I42</f>
        <v>0</v>
      </c>
      <c r="K42" s="474"/>
      <c r="L42" s="507"/>
      <c r="N42" s="327"/>
    </row>
    <row r="43" spans="5:16" ht="18.75" customHeight="1" x14ac:dyDescent="0.2">
      <c r="E43" s="374"/>
      <c r="F43" s="341" t="s">
        <v>225</v>
      </c>
      <c r="G43" s="474"/>
      <c r="H43" s="474">
        <f>'LRA-JULI'!J43</f>
        <v>6700000</v>
      </c>
      <c r="I43" s="474">
        <f>'REKON-AGUSTUS'!H39</f>
        <v>1790000</v>
      </c>
      <c r="J43" s="474">
        <f>H43+I43</f>
        <v>8490000</v>
      </c>
      <c r="K43" s="474"/>
      <c r="L43" s="507"/>
      <c r="M43"/>
    </row>
    <row r="44" spans="5:16" ht="18.75" customHeight="1" x14ac:dyDescent="0.2">
      <c r="E44" s="374"/>
      <c r="F44" s="341" t="s">
        <v>275</v>
      </c>
      <c r="G44" s="474"/>
      <c r="H44" s="474">
        <f>'LRA-JULI'!J44</f>
        <v>0</v>
      </c>
      <c r="I44" s="474">
        <f>'REKON-AGUSTUS'!H40</f>
        <v>0</v>
      </c>
      <c r="J44" s="474">
        <f>H44+I44</f>
        <v>0</v>
      </c>
      <c r="K44" s="474"/>
      <c r="L44" s="507"/>
      <c r="M44"/>
    </row>
    <row r="45" spans="5:16" ht="18.75" customHeight="1" x14ac:dyDescent="0.2">
      <c r="E45" s="373" t="s">
        <v>193</v>
      </c>
      <c r="F45" s="351" t="s">
        <v>161</v>
      </c>
      <c r="G45" s="473">
        <f>G46+G47</f>
        <v>846864648</v>
      </c>
      <c r="H45" s="473">
        <f>H46+H47</f>
        <v>303780500</v>
      </c>
      <c r="I45" s="473">
        <f>I46+I47</f>
        <v>60695000</v>
      </c>
      <c r="J45" s="473">
        <f t="shared" ref="J45" si="12">J46+J47</f>
        <v>364475500</v>
      </c>
      <c r="K45" s="473">
        <f>J45-G45</f>
        <v>-482389148</v>
      </c>
      <c r="L45" s="505">
        <f>J45/G45*100</f>
        <v>43.038223506054301</v>
      </c>
    </row>
    <row r="46" spans="5:16" ht="18.75" customHeight="1" x14ac:dyDescent="0.2">
      <c r="E46" s="372" t="s">
        <v>195</v>
      </c>
      <c r="F46" s="335" t="s">
        <v>194</v>
      </c>
      <c r="G46" s="478">
        <v>426864648</v>
      </c>
      <c r="H46" s="474">
        <f>'LRA-JULI'!J46</f>
        <v>88025000</v>
      </c>
      <c r="I46" s="474">
        <f>'REKON-AGUSTUS'!H42</f>
        <v>23225000</v>
      </c>
      <c r="J46" s="474">
        <f>H46+I46</f>
        <v>111250000</v>
      </c>
      <c r="K46" s="474"/>
      <c r="L46" s="506">
        <f t="shared" ref="L46:L52" si="13">J46/G46*100</f>
        <v>26.06212543513325</v>
      </c>
    </row>
    <row r="47" spans="5:16" ht="18.75" customHeight="1" x14ac:dyDescent="0.2">
      <c r="E47" s="372" t="s">
        <v>196</v>
      </c>
      <c r="F47" s="335" t="s">
        <v>197</v>
      </c>
      <c r="G47" s="478">
        <v>420000000</v>
      </c>
      <c r="H47" s="474">
        <f>'LRA-JULI'!J47</f>
        <v>215755500</v>
      </c>
      <c r="I47" s="474">
        <f>'REKON-AGUSTUS'!H43</f>
        <v>37470000</v>
      </c>
      <c r="J47" s="474">
        <f>H47+I47</f>
        <v>253225500</v>
      </c>
      <c r="K47" s="474"/>
      <c r="L47" s="506">
        <f t="shared" si="13"/>
        <v>60.291785714285716</v>
      </c>
      <c r="M47" s="404"/>
    </row>
    <row r="48" spans="5:16" ht="18.75" customHeight="1" x14ac:dyDescent="0.2">
      <c r="E48" s="373" t="s">
        <v>198</v>
      </c>
      <c r="F48" s="351" t="s">
        <v>162</v>
      </c>
      <c r="G48" s="479">
        <v>20400000000</v>
      </c>
      <c r="H48" s="473">
        <f>'LRA-JULI'!J48</f>
        <v>10908042273</v>
      </c>
      <c r="I48" s="473">
        <f>'REKON-AGUSTUS'!H44</f>
        <v>1536031390</v>
      </c>
      <c r="J48" s="473">
        <f>H48+I48</f>
        <v>12444073663</v>
      </c>
      <c r="K48" s="473">
        <f>J48-G48</f>
        <v>-7955926337</v>
      </c>
      <c r="L48" s="505">
        <f t="shared" si="13"/>
        <v>61.000361093137258</v>
      </c>
      <c r="M48" s="404"/>
      <c r="P48" s="403"/>
    </row>
    <row r="49" spans="5:14" ht="18.75" customHeight="1" x14ac:dyDescent="0.2">
      <c r="E49" s="373" t="s">
        <v>199</v>
      </c>
      <c r="F49" s="351" t="s">
        <v>85</v>
      </c>
      <c r="G49" s="480">
        <v>300000000</v>
      </c>
      <c r="H49" s="480">
        <f>H50+H51</f>
        <v>27440000</v>
      </c>
      <c r="I49" s="480">
        <f>I50+I51</f>
        <v>3215000</v>
      </c>
      <c r="J49" s="480">
        <f t="shared" ref="J49" si="14">J50+J51</f>
        <v>30655000</v>
      </c>
      <c r="K49" s="473">
        <f>J49-G49</f>
        <v>-269345000</v>
      </c>
      <c r="L49" s="505">
        <f t="shared" si="13"/>
        <v>10.218333333333334</v>
      </c>
      <c r="M49" s="405"/>
      <c r="N49" s="403"/>
    </row>
    <row r="50" spans="5:14" ht="18.75" customHeight="1" x14ac:dyDescent="0.2">
      <c r="E50" s="373"/>
      <c r="F50" s="344" t="s">
        <v>163</v>
      </c>
      <c r="G50" s="480"/>
      <c r="H50" s="474">
        <f>'LRA-JULI'!J50</f>
        <v>25140000</v>
      </c>
      <c r="I50" s="474">
        <f>'REKON-AGUSTUS'!H46</f>
        <v>3215000</v>
      </c>
      <c r="J50" s="474">
        <f>H50+I50</f>
        <v>28355000</v>
      </c>
      <c r="K50" s="474"/>
      <c r="L50" s="505"/>
    </row>
    <row r="51" spans="5:14" ht="18.75" customHeight="1" x14ac:dyDescent="0.2">
      <c r="E51" s="373"/>
      <c r="F51" s="341" t="str">
        <f xml:space="preserve"> "Penerimaan Piutang " &amp;F49</f>
        <v>Penerimaan Piutang Pajak Parkir</v>
      </c>
      <c r="G51" s="480"/>
      <c r="H51" s="474">
        <f>'LRA-JULI'!J51</f>
        <v>2300000</v>
      </c>
      <c r="I51" s="474">
        <f>'REKON-AGUSTUS'!H47</f>
        <v>0</v>
      </c>
      <c r="J51" s="474">
        <f>H51+I51</f>
        <v>2300000</v>
      </c>
      <c r="K51" s="474"/>
      <c r="L51" s="505"/>
    </row>
    <row r="52" spans="5:14" ht="18.75" customHeight="1" x14ac:dyDescent="0.2">
      <c r="E52" s="373" t="s">
        <v>202</v>
      </c>
      <c r="F52" s="351" t="s">
        <v>200</v>
      </c>
      <c r="G52" s="480">
        <v>80000000</v>
      </c>
      <c r="H52" s="480">
        <f>H53+H54</f>
        <v>91911205</v>
      </c>
      <c r="I52" s="480">
        <f>I53+I54</f>
        <v>2198000</v>
      </c>
      <c r="J52" s="480">
        <f t="shared" ref="J52" si="15">J53+J54</f>
        <v>94109205</v>
      </c>
      <c r="K52" s="473">
        <f>J52-G52</f>
        <v>14109205</v>
      </c>
      <c r="L52" s="505">
        <f t="shared" si="13"/>
        <v>117.63650625</v>
      </c>
    </row>
    <row r="53" spans="5:14" ht="18.75" customHeight="1" x14ac:dyDescent="0.2">
      <c r="E53" s="372"/>
      <c r="F53" s="341" t="s">
        <v>201</v>
      </c>
      <c r="G53" s="478"/>
      <c r="H53" s="474">
        <f>'LRA-JULI'!J53</f>
        <v>89393705</v>
      </c>
      <c r="I53" s="474">
        <f>'REKON-AGUSTUS'!H49</f>
        <v>2198000</v>
      </c>
      <c r="J53" s="474">
        <f>H53+I53</f>
        <v>91591705</v>
      </c>
      <c r="K53" s="474"/>
      <c r="L53" s="506"/>
      <c r="M53" s="403"/>
    </row>
    <row r="54" spans="5:14" ht="18.75" customHeight="1" x14ac:dyDescent="0.2">
      <c r="E54" s="372"/>
      <c r="F54" s="341" t="str">
        <f xml:space="preserve"> "Penerimaan Piutang " &amp;F52</f>
        <v>Penerimaan Piutang Pajak Air Tanah</v>
      </c>
      <c r="G54" s="481"/>
      <c r="H54" s="474">
        <f>'LRA-JULI'!J54</f>
        <v>2517500</v>
      </c>
      <c r="I54" s="474">
        <f>'REKON-AGUSTUS'!H50</f>
        <v>0</v>
      </c>
      <c r="J54" s="474">
        <f>H54+I54</f>
        <v>2517500</v>
      </c>
      <c r="K54" s="474"/>
      <c r="L54" s="507"/>
    </row>
    <row r="55" spans="5:14" ht="18.75" customHeight="1" x14ac:dyDescent="0.2">
      <c r="E55" s="373" t="s">
        <v>203</v>
      </c>
      <c r="F55" s="351" t="s">
        <v>87</v>
      </c>
      <c r="G55" s="480">
        <v>500000000</v>
      </c>
      <c r="H55" s="474">
        <f>'LRA-JULI'!J55</f>
        <v>0</v>
      </c>
      <c r="I55" s="474">
        <f>'REKON-AGUSTUS'!H51</f>
        <v>0</v>
      </c>
      <c r="J55" s="474">
        <f>H55+I55</f>
        <v>0</v>
      </c>
      <c r="K55" s="473">
        <f>J55-G55</f>
        <v>-500000000</v>
      </c>
      <c r="L55" s="505">
        <f>J55/G55*100</f>
        <v>0</v>
      </c>
    </row>
    <row r="56" spans="5:14" ht="18.75" customHeight="1" x14ac:dyDescent="0.2">
      <c r="E56" s="373" t="s">
        <v>204</v>
      </c>
      <c r="F56" s="351" t="s">
        <v>226</v>
      </c>
      <c r="G56" s="480">
        <v>785886750</v>
      </c>
      <c r="H56" s="480">
        <f>H57+H58</f>
        <v>4385000</v>
      </c>
      <c r="I56" s="480">
        <f>I57+I58</f>
        <v>135840750</v>
      </c>
      <c r="J56" s="473">
        <f>J57+J58</f>
        <v>140225750</v>
      </c>
      <c r="K56" s="473">
        <f>J56-G56</f>
        <v>-645661000</v>
      </c>
      <c r="L56" s="505">
        <f t="shared" ref="L56" si="16">J56/G56*100</f>
        <v>17.842997098500515</v>
      </c>
      <c r="N56" s="403" t="s">
        <v>284</v>
      </c>
    </row>
    <row r="57" spans="5:14" ht="18.75" customHeight="1" x14ac:dyDescent="0.2">
      <c r="E57" s="373"/>
      <c r="F57" s="401" t="s">
        <v>228</v>
      </c>
      <c r="G57" s="480"/>
      <c r="H57" s="474">
        <f>'LRA-JULI'!J57</f>
        <v>4385000</v>
      </c>
      <c r="I57" s="474">
        <f>'REKON-AGUSTUS'!H53</f>
        <v>135840750</v>
      </c>
      <c r="J57" s="474">
        <f>H57+I57</f>
        <v>140225750</v>
      </c>
      <c r="K57" s="474"/>
      <c r="L57" s="505"/>
    </row>
    <row r="58" spans="5:14" ht="18.75" customHeight="1" x14ac:dyDescent="0.2">
      <c r="E58" s="373"/>
      <c r="F58" s="401" t="s">
        <v>227</v>
      </c>
      <c r="G58" s="480"/>
      <c r="H58" s="474">
        <f>'LRA-JULI'!J58</f>
        <v>0</v>
      </c>
      <c r="I58" s="474">
        <f>'REKON-AGUSTUS'!H54</f>
        <v>0</v>
      </c>
      <c r="J58" s="474">
        <f>H58+I58</f>
        <v>0</v>
      </c>
      <c r="K58" s="474"/>
      <c r="L58" s="505"/>
    </row>
    <row r="59" spans="5:14" ht="27" customHeight="1" x14ac:dyDescent="0.2">
      <c r="E59" s="373" t="s">
        <v>206</v>
      </c>
      <c r="F59" s="360" t="s">
        <v>205</v>
      </c>
      <c r="G59" s="482">
        <f>G60+G61</f>
        <v>33451567633</v>
      </c>
      <c r="H59" s="482">
        <f>H60+H61</f>
        <v>2540883484</v>
      </c>
      <c r="I59" s="482">
        <f>I60+I61</f>
        <v>2004460722</v>
      </c>
      <c r="J59" s="482">
        <f t="shared" ref="J59" si="17">J60+J61</f>
        <v>4545344206</v>
      </c>
      <c r="K59" s="473">
        <f>J59-G59</f>
        <v>-28906223427</v>
      </c>
      <c r="L59" s="508">
        <f>J59/G59*100</f>
        <v>13.587836169196491</v>
      </c>
      <c r="M59" s="327">
        <f>J59+J68</f>
        <v>5071753297</v>
      </c>
      <c r="N59" s="403"/>
    </row>
    <row r="60" spans="5:14" ht="27" customHeight="1" x14ac:dyDescent="0.2">
      <c r="E60" s="372"/>
      <c r="F60" s="339" t="s">
        <v>207</v>
      </c>
      <c r="G60" s="481">
        <v>15673511656</v>
      </c>
      <c r="H60" s="474">
        <f>'LRA-JULI'!J60</f>
        <v>1429492676</v>
      </c>
      <c r="I60" s="474">
        <f>'REKON-AGUSTUS'!H56</f>
        <v>1521216103</v>
      </c>
      <c r="J60" s="474">
        <f>H60+I60</f>
        <v>2950708779</v>
      </c>
      <c r="K60" s="474"/>
      <c r="L60" s="509">
        <f t="shared" ref="L60" si="18">J60/G60*100</f>
        <v>18.826085970787759</v>
      </c>
    </row>
    <row r="61" spans="5:14" ht="27" customHeight="1" x14ac:dyDescent="0.2">
      <c r="E61" s="372"/>
      <c r="F61" s="339" t="s">
        <v>208</v>
      </c>
      <c r="G61" s="481">
        <v>17778055977</v>
      </c>
      <c r="H61" s="474">
        <f>'LRA-JULI'!J61</f>
        <v>1111390808</v>
      </c>
      <c r="I61" s="474">
        <f>'REKON-AGUSTUS'!H57</f>
        <v>483244619</v>
      </c>
      <c r="J61" s="474">
        <f>H61+I61</f>
        <v>1594635427</v>
      </c>
      <c r="K61" s="474"/>
      <c r="L61" s="507"/>
      <c r="M61" s="327"/>
    </row>
    <row r="62" spans="5:14" ht="26.25" customHeight="1" x14ac:dyDescent="0.2">
      <c r="E62" s="373" t="s">
        <v>209</v>
      </c>
      <c r="F62" s="352" t="s">
        <v>115</v>
      </c>
      <c r="G62" s="480">
        <v>11843815804</v>
      </c>
      <c r="H62" s="473">
        <f>'LRA-JULI'!J62</f>
        <v>2991167250</v>
      </c>
      <c r="I62" s="473">
        <f>'REKON-AGUSTUS'!H58</f>
        <v>611076800</v>
      </c>
      <c r="J62" s="473">
        <f>H62+I62</f>
        <v>3602244050</v>
      </c>
      <c r="K62" s="473">
        <f>J62-G62</f>
        <v>-8241571754</v>
      </c>
      <c r="L62" s="510">
        <f>J62/G62*100</f>
        <v>30.41455650452971</v>
      </c>
      <c r="M62" s="419"/>
    </row>
    <row r="63" spans="5:14" ht="10.5" customHeight="1" x14ac:dyDescent="0.2">
      <c r="E63" s="372"/>
      <c r="F63" s="336"/>
      <c r="G63" s="478"/>
      <c r="H63" s="478"/>
      <c r="I63" s="478"/>
      <c r="J63" s="478"/>
      <c r="K63" s="474"/>
      <c r="L63" s="506"/>
    </row>
    <row r="64" spans="5:14" ht="18.75" customHeight="1" x14ac:dyDescent="0.2">
      <c r="E64" s="525" t="str">
        <f>E14</f>
        <v>4.1.02</v>
      </c>
      <c r="F64" s="526" t="str">
        <f>F14</f>
        <v>HASIL RETRIBUSI DAERAH</v>
      </c>
      <c r="G64" s="519">
        <f>G65</f>
        <v>538484000</v>
      </c>
      <c r="H64" s="519">
        <f>H65</f>
        <v>14385600</v>
      </c>
      <c r="I64" s="519">
        <f>I65</f>
        <v>16000000</v>
      </c>
      <c r="J64" s="519">
        <f t="shared" ref="J64:J65" si="19">J65</f>
        <v>30385600</v>
      </c>
      <c r="K64" s="523">
        <f>J64-G64</f>
        <v>-508098400</v>
      </c>
      <c r="L64" s="524">
        <f>J64/G64*100</f>
        <v>5.6428046144360842</v>
      </c>
    </row>
    <row r="65" spans="5:14" s="313" customFormat="1" ht="18.75" customHeight="1" x14ac:dyDescent="0.2">
      <c r="E65" s="372" t="s">
        <v>210</v>
      </c>
      <c r="F65" s="371" t="s">
        <v>93</v>
      </c>
      <c r="G65" s="478">
        <f>G66+G67</f>
        <v>538484000</v>
      </c>
      <c r="H65" s="481">
        <f>H66</f>
        <v>14385600</v>
      </c>
      <c r="I65" s="481">
        <f>I66</f>
        <v>16000000</v>
      </c>
      <c r="J65" s="481">
        <f t="shared" si="19"/>
        <v>30385600</v>
      </c>
      <c r="K65" s="473"/>
      <c r="L65" s="507">
        <f>J65/G65*100</f>
        <v>5.6428046144360842</v>
      </c>
    </row>
    <row r="66" spans="5:14" ht="18.75" customHeight="1" x14ac:dyDescent="0.2">
      <c r="E66" s="372" t="s">
        <v>211</v>
      </c>
      <c r="F66" s="336" t="s">
        <v>212</v>
      </c>
      <c r="G66" s="481">
        <v>538484000</v>
      </c>
      <c r="H66" s="474">
        <f>'LRA-JULI'!J66</f>
        <v>14385600</v>
      </c>
      <c r="I66" s="474">
        <f>'REKON-AGUSTUS'!H62</f>
        <v>16000000</v>
      </c>
      <c r="J66" s="474">
        <f>H66+I66</f>
        <v>30385600</v>
      </c>
      <c r="K66" s="474"/>
      <c r="L66" s="506">
        <f>J66/G66*100</f>
        <v>5.6428046144360842</v>
      </c>
    </row>
    <row r="67" spans="5:14" ht="21" customHeight="1" x14ac:dyDescent="0.2">
      <c r="E67" s="372"/>
      <c r="F67" s="339" t="s">
        <v>213</v>
      </c>
      <c r="G67" s="478"/>
      <c r="H67" s="474">
        <f>'LRA-JULI'!J67</f>
        <v>14385600</v>
      </c>
      <c r="I67" s="474">
        <f>'REKON-AGUSTUS'!H63</f>
        <v>16000000</v>
      </c>
      <c r="J67" s="474">
        <f>H67+I67</f>
        <v>30385600</v>
      </c>
      <c r="K67" s="474"/>
      <c r="L67" s="506"/>
    </row>
    <row r="68" spans="5:14" ht="21" customHeight="1" x14ac:dyDescent="0.2">
      <c r="E68" s="525" t="s">
        <v>214</v>
      </c>
      <c r="F68" s="526" t="str">
        <f>F15</f>
        <v>LAIN-LAIN PAD YANG SAH</v>
      </c>
      <c r="G68" s="519">
        <f>G69</f>
        <v>300000000</v>
      </c>
      <c r="H68" s="519">
        <f>H69</f>
        <v>348981606</v>
      </c>
      <c r="I68" s="519">
        <f>I69</f>
        <v>177427485</v>
      </c>
      <c r="J68" s="519">
        <f t="shared" ref="J68" si="20">J69</f>
        <v>526409091</v>
      </c>
      <c r="K68" s="523">
        <f>J68-G68</f>
        <v>226409091</v>
      </c>
      <c r="L68" s="524">
        <f>J68/G68*100</f>
        <v>175.469697</v>
      </c>
    </row>
    <row r="69" spans="5:14" ht="24" customHeight="1" x14ac:dyDescent="0.2">
      <c r="E69" s="372" t="s">
        <v>216</v>
      </c>
      <c r="F69" s="371" t="s">
        <v>217</v>
      </c>
      <c r="G69" s="478">
        <v>300000000</v>
      </c>
      <c r="H69" s="478">
        <f>H70+H71+H72</f>
        <v>348981606</v>
      </c>
      <c r="I69" s="478">
        <f>I70+I71+I72</f>
        <v>177427485</v>
      </c>
      <c r="J69" s="478">
        <f t="shared" ref="J69" si="21">J70+J71+J72</f>
        <v>526409091</v>
      </c>
      <c r="K69" s="473"/>
      <c r="L69" s="506">
        <f>J69/G69*100</f>
        <v>175.469697</v>
      </c>
      <c r="M69" s="405"/>
    </row>
    <row r="70" spans="5:14" ht="24" customHeight="1" x14ac:dyDescent="0.25">
      <c r="E70" s="372" t="s">
        <v>215</v>
      </c>
      <c r="F70" s="339" t="s">
        <v>218</v>
      </c>
      <c r="G70" s="478">
        <v>300000000</v>
      </c>
      <c r="H70" s="474">
        <f>'LRA-JULI'!J70</f>
        <v>347507587</v>
      </c>
      <c r="I70" s="474">
        <f>'REKON-AGUSTUS'!H66</f>
        <v>177048018</v>
      </c>
      <c r="J70" s="474">
        <f>H70+I70</f>
        <v>524555605</v>
      </c>
      <c r="K70" s="474"/>
      <c r="L70" s="506">
        <f>J70/G70*100</f>
        <v>174.85186833333333</v>
      </c>
      <c r="M70" s="423"/>
      <c r="N70" s="424"/>
    </row>
    <row r="71" spans="5:14" ht="24" customHeight="1" x14ac:dyDescent="0.25">
      <c r="E71" s="372"/>
      <c r="F71" s="339" t="s">
        <v>281</v>
      </c>
      <c r="G71" s="478"/>
      <c r="H71" s="474">
        <f>'LRA-JULI'!J71</f>
        <v>1474019</v>
      </c>
      <c r="I71" s="474">
        <f>'REKON-AGUSTUS'!H67</f>
        <v>379467</v>
      </c>
      <c r="J71" s="474">
        <f>H71+I71</f>
        <v>1853486</v>
      </c>
      <c r="K71" s="474"/>
      <c r="L71" s="506"/>
      <c r="M71" s="423"/>
      <c r="N71" s="424"/>
    </row>
    <row r="72" spans="5:14" ht="24" customHeight="1" x14ac:dyDescent="0.25">
      <c r="E72" s="372"/>
      <c r="F72" s="339" t="s">
        <v>229</v>
      </c>
      <c r="G72" s="478"/>
      <c r="H72" s="474">
        <f>'LRA-JULI'!J72</f>
        <v>0</v>
      </c>
      <c r="I72" s="474">
        <f>'REKON-AGUSTUS'!H68</f>
        <v>0</v>
      </c>
      <c r="J72" s="474">
        <f>H72+I72</f>
        <v>0</v>
      </c>
      <c r="K72" s="474"/>
      <c r="L72" s="506"/>
      <c r="M72" s="423"/>
      <c r="N72" s="424"/>
    </row>
    <row r="73" spans="5:14" ht="10.5" customHeight="1" thickBot="1" x14ac:dyDescent="0.3">
      <c r="E73" s="345"/>
      <c r="F73" s="335"/>
      <c r="G73" s="334"/>
      <c r="H73" s="334"/>
      <c r="I73" s="334"/>
      <c r="J73" s="334"/>
      <c r="K73" s="332"/>
      <c r="L73" s="333"/>
      <c r="M73" s="424"/>
      <c r="N73" s="424"/>
    </row>
    <row r="74" spans="5:14" ht="10.5" customHeight="1" x14ac:dyDescent="0.25">
      <c r="E74" s="353"/>
      <c r="F74" s="354"/>
      <c r="G74" s="355"/>
      <c r="H74" s="355"/>
      <c r="I74" s="355"/>
      <c r="J74" s="355"/>
      <c r="K74" s="355"/>
      <c r="L74" s="356"/>
      <c r="M74" s="423"/>
      <c r="N74" s="424"/>
    </row>
    <row r="75" spans="5:14" ht="10.5" customHeight="1" x14ac:dyDescent="0.2">
      <c r="E75" s="364"/>
      <c r="F75" s="365"/>
      <c r="G75" s="366"/>
      <c r="H75" s="366"/>
      <c r="I75" s="366"/>
      <c r="J75" s="366"/>
      <c r="K75" s="366"/>
      <c r="L75" s="367"/>
    </row>
    <row r="76" spans="5:14" ht="19.5" customHeight="1" x14ac:dyDescent="0.2">
      <c r="J76" s="866" t="s">
        <v>320</v>
      </c>
      <c r="K76" s="866"/>
      <c r="L76" s="866"/>
    </row>
    <row r="77" spans="5:14" ht="12.75" customHeight="1" x14ac:dyDescent="0.2">
      <c r="E77" s="867"/>
      <c r="F77" s="867"/>
      <c r="G77" s="868"/>
      <c r="H77" s="868"/>
      <c r="I77" s="868"/>
      <c r="J77" s="869" t="s">
        <v>288</v>
      </c>
      <c r="K77" s="869"/>
      <c r="L77" s="869"/>
      <c r="M77" s="860"/>
      <c r="N77" s="860"/>
    </row>
    <row r="78" spans="5:14" x14ac:dyDescent="0.2">
      <c r="J78" s="511"/>
      <c r="K78" s="511"/>
      <c r="L78" s="511"/>
    </row>
    <row r="79" spans="5:14" ht="28.5" customHeight="1" x14ac:dyDescent="0.2">
      <c r="J79" s="511"/>
      <c r="K79" s="511"/>
      <c r="L79" s="511"/>
    </row>
    <row r="80" spans="5:14" x14ac:dyDescent="0.2">
      <c r="E80" s="838"/>
      <c r="F80" s="838"/>
      <c r="G80" s="838"/>
      <c r="H80" s="838"/>
      <c r="I80" s="838"/>
      <c r="J80" s="865" t="str">
        <f>'[2]SPJ-MEI'!$C$82</f>
        <v>A. SUFARDIMAN,.SH.M.Si</v>
      </c>
      <c r="K80" s="865"/>
      <c r="L80" s="865"/>
      <c r="M80" s="318"/>
      <c r="N80" s="316"/>
    </row>
    <row r="81" spans="5:14" x14ac:dyDescent="0.2">
      <c r="E81" s="833"/>
      <c r="F81" s="833"/>
      <c r="G81" s="832"/>
      <c r="H81" s="833"/>
      <c r="I81" s="833"/>
      <c r="J81" s="862" t="str">
        <f>'[2]SPJ-MEI'!$C$83</f>
        <v>NIP. 19730215 200003 1 005</v>
      </c>
      <c r="K81" s="862"/>
      <c r="L81" s="862"/>
      <c r="M81" s="863"/>
      <c r="N81" s="863"/>
    </row>
    <row r="82" spans="5:14" x14ac:dyDescent="0.2">
      <c r="F82" s="316"/>
      <c r="G82" s="314"/>
      <c r="H82" s="314"/>
      <c r="I82" s="314"/>
      <c r="J82" s="833"/>
      <c r="K82" s="833"/>
      <c r="L82" s="833"/>
      <c r="M82" s="863"/>
      <c r="N82" s="863"/>
    </row>
    <row r="83" spans="5:14" x14ac:dyDescent="0.2">
      <c r="F83" s="316"/>
      <c r="G83" s="314"/>
      <c r="H83" s="314"/>
      <c r="I83" s="314"/>
      <c r="J83" s="689"/>
      <c r="K83" s="689"/>
      <c r="L83" s="689"/>
      <c r="M83" s="698"/>
      <c r="N83" s="698"/>
    </row>
    <row r="84" spans="5:14" x14ac:dyDescent="0.2">
      <c r="F84" s="689"/>
      <c r="G84" s="833"/>
      <c r="H84" s="833"/>
      <c r="I84" s="833"/>
      <c r="J84" s="833"/>
      <c r="K84" s="833"/>
      <c r="L84" s="833"/>
      <c r="M84" s="833"/>
      <c r="N84" s="833"/>
    </row>
    <row r="85" spans="5:14" x14ac:dyDescent="0.2">
      <c r="F85" s="368"/>
      <c r="G85" s="369"/>
      <c r="H85" s="689"/>
      <c r="I85" s="689"/>
      <c r="J85" s="689"/>
      <c r="K85" s="689"/>
      <c r="L85" s="689"/>
      <c r="M85" s="689"/>
      <c r="N85" s="689"/>
    </row>
    <row r="86" spans="5:14" x14ac:dyDescent="0.2">
      <c r="G86" s="689"/>
      <c r="H86" s="689"/>
      <c r="I86" s="689"/>
      <c r="J86" s="689"/>
      <c r="K86" s="689"/>
      <c r="L86" s="689"/>
      <c r="M86" s="689"/>
      <c r="N86" s="689"/>
    </row>
    <row r="87" spans="5:14" x14ac:dyDescent="0.2">
      <c r="F87" s="338"/>
      <c r="G87" s="698"/>
      <c r="H87" s="689"/>
      <c r="I87" s="689"/>
      <c r="J87" s="689"/>
      <c r="K87" s="689"/>
      <c r="L87" s="689"/>
      <c r="M87" s="689"/>
      <c r="N87" s="689"/>
    </row>
    <row r="88" spans="5:14" x14ac:dyDescent="0.2">
      <c r="F88" s="338"/>
      <c r="G88" s="316"/>
      <c r="H88" s="689"/>
      <c r="I88" s="689"/>
      <c r="J88" s="689"/>
      <c r="K88" s="689"/>
      <c r="L88" s="689"/>
      <c r="M88" s="689"/>
      <c r="N88" s="689"/>
    </row>
    <row r="89" spans="5:14" x14ac:dyDescent="0.2">
      <c r="F89" s="338"/>
      <c r="G89" s="698"/>
      <c r="H89" s="689"/>
      <c r="I89" s="689"/>
      <c r="J89" s="689"/>
      <c r="K89" s="689"/>
      <c r="L89" s="689"/>
      <c r="M89" s="689"/>
      <c r="N89" s="689"/>
    </row>
    <row r="90" spans="5:14" x14ac:dyDescent="0.2">
      <c r="F90" s="314"/>
      <c r="G90" s="698"/>
      <c r="H90" s="689"/>
      <c r="I90" s="689"/>
      <c r="J90" s="689"/>
      <c r="K90" s="689"/>
      <c r="L90" s="689"/>
      <c r="M90" s="689"/>
      <c r="N90" s="689"/>
    </row>
    <row r="91" spans="5:14" x14ac:dyDescent="0.2">
      <c r="H91" s="689"/>
      <c r="I91" s="689"/>
      <c r="J91" s="689"/>
      <c r="K91" s="689"/>
      <c r="L91" s="689"/>
      <c r="M91" s="689"/>
      <c r="N91" s="689"/>
    </row>
    <row r="92" spans="5:14" x14ac:dyDescent="0.2">
      <c r="F92" s="314"/>
      <c r="G92" s="698"/>
    </row>
    <row r="93" spans="5:14" x14ac:dyDescent="0.2">
      <c r="I93" s="328" t="s">
        <v>145</v>
      </c>
    </row>
    <row r="96" spans="5:14" x14ac:dyDescent="0.2">
      <c r="E96" s="864"/>
      <c r="F96" s="864"/>
      <c r="G96" s="864"/>
      <c r="H96" s="864"/>
      <c r="I96" s="864"/>
      <c r="J96" s="864"/>
      <c r="K96" s="864"/>
      <c r="L96" s="864"/>
    </row>
    <row r="97" spans="5:13" x14ac:dyDescent="0.2">
      <c r="E97" s="864"/>
      <c r="F97" s="864"/>
      <c r="G97" s="864"/>
      <c r="H97" s="864"/>
      <c r="I97" s="864"/>
      <c r="J97" s="864"/>
      <c r="K97" s="864"/>
      <c r="L97" s="864"/>
    </row>
    <row r="98" spans="5:13" x14ac:dyDescent="0.2">
      <c r="E98" s="861"/>
      <c r="F98" s="861"/>
      <c r="G98" s="861"/>
      <c r="H98" s="861"/>
      <c r="I98" s="861"/>
      <c r="J98" s="861"/>
      <c r="K98" s="861"/>
      <c r="L98" s="861"/>
    </row>
    <row r="99" spans="5:13" x14ac:dyDescent="0.2">
      <c r="E99" s="425"/>
      <c r="F99" s="425"/>
      <c r="G99" s="425"/>
      <c r="H99" s="425"/>
      <c r="I99" s="425"/>
      <c r="J99" s="425"/>
      <c r="K99" s="425"/>
      <c r="L99" s="425"/>
      <c r="M99" s="425"/>
    </row>
    <row r="100" spans="5:13" x14ac:dyDescent="0.2">
      <c r="E100" s="433"/>
      <c r="F100" s="434"/>
      <c r="G100" s="435"/>
      <c r="H100" s="434"/>
      <c r="I100" s="434"/>
      <c r="J100" s="434"/>
      <c r="K100" s="434"/>
      <c r="L100" s="434"/>
      <c r="M100" s="425"/>
    </row>
    <row r="101" spans="5:13" ht="17.25" customHeight="1" x14ac:dyDescent="0.2">
      <c r="E101" s="436"/>
      <c r="F101" s="437"/>
      <c r="G101" s="438"/>
      <c r="H101" s="438"/>
      <c r="I101" s="438"/>
      <c r="J101" s="438"/>
      <c r="K101" s="438"/>
      <c r="L101" s="439"/>
      <c r="M101" s="425"/>
    </row>
    <row r="102" spans="5:13" ht="17.25" customHeight="1" x14ac:dyDescent="0.2">
      <c r="E102" s="440"/>
      <c r="F102" s="441"/>
      <c r="G102" s="442"/>
      <c r="H102" s="442"/>
      <c r="I102" s="442"/>
      <c r="J102" s="442"/>
      <c r="K102" s="442"/>
      <c r="L102" s="443"/>
      <c r="M102" s="425"/>
    </row>
    <row r="103" spans="5:13" ht="22.5" customHeight="1" x14ac:dyDescent="0.2">
      <c r="E103" s="440"/>
      <c r="F103" s="441"/>
      <c r="G103" s="442"/>
      <c r="H103" s="442"/>
      <c r="I103" s="442"/>
      <c r="J103" s="442"/>
      <c r="K103" s="442"/>
      <c r="L103" s="443"/>
      <c r="M103" s="425"/>
    </row>
    <row r="104" spans="5:13" ht="22.5" customHeight="1" x14ac:dyDescent="0.2">
      <c r="E104" s="440"/>
      <c r="F104" s="441"/>
      <c r="G104" s="442"/>
      <c r="H104" s="442"/>
      <c r="I104" s="442"/>
      <c r="J104" s="442"/>
      <c r="K104" s="442"/>
      <c r="L104" s="443"/>
      <c r="M104" s="425"/>
    </row>
    <row r="105" spans="5:13" ht="14.25" customHeight="1" x14ac:dyDescent="0.2">
      <c r="E105" s="444"/>
      <c r="F105" s="445"/>
      <c r="G105" s="446"/>
      <c r="H105" s="446"/>
      <c r="I105" s="446"/>
      <c r="J105" s="446"/>
      <c r="K105" s="446"/>
      <c r="L105" s="447"/>
      <c r="M105" s="425"/>
    </row>
    <row r="106" spans="5:13" ht="16.5" customHeight="1" x14ac:dyDescent="0.2">
      <c r="E106" s="444"/>
      <c r="F106" s="445"/>
      <c r="G106" s="446"/>
      <c r="H106" s="446"/>
      <c r="I106" s="446"/>
      <c r="J106" s="446"/>
      <c r="K106" s="446"/>
      <c r="L106" s="447"/>
      <c r="M106" s="425"/>
    </row>
    <row r="107" spans="5:13" ht="16.5" customHeight="1" x14ac:dyDescent="0.2">
      <c r="E107" s="444"/>
      <c r="F107" s="448"/>
      <c r="G107" s="449"/>
      <c r="H107" s="449"/>
      <c r="I107" s="449"/>
      <c r="J107" s="449"/>
      <c r="K107" s="449"/>
      <c r="L107" s="450"/>
      <c r="M107" s="425"/>
    </row>
    <row r="108" spans="5:13" ht="23.25" customHeight="1" x14ac:dyDescent="0.2">
      <c r="E108" s="444"/>
      <c r="F108" s="451"/>
      <c r="G108" s="449"/>
      <c r="H108" s="449"/>
      <c r="I108" s="449"/>
      <c r="J108" s="449"/>
      <c r="K108" s="449"/>
      <c r="L108" s="450"/>
      <c r="M108" s="425"/>
    </row>
    <row r="109" spans="5:13" ht="19.5" customHeight="1" x14ac:dyDescent="0.2">
      <c r="E109" s="444"/>
      <c r="F109" s="448"/>
      <c r="G109" s="449"/>
      <c r="H109" s="449"/>
      <c r="I109" s="449"/>
      <c r="J109" s="449"/>
      <c r="K109" s="449"/>
      <c r="L109" s="450"/>
      <c r="M109" s="425"/>
    </row>
    <row r="110" spans="5:13" ht="18.75" customHeight="1" x14ac:dyDescent="0.2">
      <c r="E110" s="444"/>
      <c r="F110" s="448"/>
      <c r="G110" s="449"/>
      <c r="H110" s="449"/>
      <c r="I110" s="449"/>
      <c r="J110" s="449"/>
      <c r="K110" s="449"/>
      <c r="L110" s="450"/>
      <c r="M110" s="425"/>
    </row>
    <row r="111" spans="5:13" ht="19.5" customHeight="1" x14ac:dyDescent="0.2">
      <c r="E111" s="444"/>
      <c r="F111" s="448"/>
      <c r="G111" s="449"/>
      <c r="H111" s="449"/>
      <c r="I111" s="449"/>
      <c r="J111" s="449"/>
      <c r="K111" s="449"/>
      <c r="L111" s="450"/>
      <c r="M111" s="425"/>
    </row>
    <row r="112" spans="5:13" ht="19.5" customHeight="1" x14ac:dyDescent="0.2">
      <c r="E112" s="444"/>
      <c r="F112" s="448"/>
      <c r="G112" s="449"/>
      <c r="H112" s="449"/>
      <c r="I112" s="449"/>
      <c r="J112" s="449"/>
      <c r="K112" s="449"/>
      <c r="L112" s="450"/>
      <c r="M112" s="425"/>
    </row>
    <row r="113" spans="5:13" ht="19.5" customHeight="1" x14ac:dyDescent="0.2">
      <c r="E113" s="444"/>
      <c r="F113" s="452"/>
      <c r="G113" s="449"/>
      <c r="H113" s="449"/>
      <c r="I113" s="449"/>
      <c r="J113" s="449"/>
      <c r="K113" s="449"/>
      <c r="L113" s="450"/>
      <c r="M113" s="425"/>
    </row>
    <row r="114" spans="5:13" ht="19.5" customHeight="1" x14ac:dyDescent="0.2">
      <c r="E114" s="444"/>
      <c r="F114" s="448"/>
      <c r="G114" s="449"/>
      <c r="H114" s="449"/>
      <c r="I114" s="449"/>
      <c r="J114" s="449"/>
      <c r="K114" s="449"/>
      <c r="L114" s="450"/>
      <c r="M114" s="425"/>
    </row>
    <row r="115" spans="5:13" ht="19.5" customHeight="1" x14ac:dyDescent="0.2">
      <c r="E115" s="444"/>
      <c r="F115" s="452"/>
      <c r="G115" s="449"/>
      <c r="H115" s="449"/>
      <c r="I115" s="449"/>
      <c r="J115" s="449"/>
      <c r="K115" s="449"/>
      <c r="L115" s="450"/>
      <c r="M115" s="425"/>
    </row>
    <row r="116" spans="5:13" ht="19.5" customHeight="1" x14ac:dyDescent="0.2">
      <c r="E116" s="444"/>
      <c r="F116" s="448"/>
      <c r="G116" s="449"/>
      <c r="H116" s="449"/>
      <c r="I116" s="449"/>
      <c r="J116" s="449"/>
      <c r="K116" s="449"/>
      <c r="L116" s="450"/>
      <c r="M116" s="425"/>
    </row>
    <row r="117" spans="5:13" ht="19.5" customHeight="1" x14ac:dyDescent="0.2">
      <c r="E117" s="444"/>
      <c r="F117" s="448"/>
      <c r="G117" s="449"/>
      <c r="H117" s="449"/>
      <c r="I117" s="449"/>
      <c r="J117" s="449"/>
      <c r="K117" s="449"/>
      <c r="L117" s="450"/>
      <c r="M117" s="425"/>
    </row>
    <row r="118" spans="5:13" ht="19.5" customHeight="1" x14ac:dyDescent="0.2">
      <c r="E118" s="444"/>
      <c r="F118" s="453"/>
      <c r="G118" s="449"/>
      <c r="H118" s="449"/>
      <c r="I118" s="449"/>
      <c r="J118" s="449"/>
      <c r="K118" s="449"/>
      <c r="L118" s="450"/>
      <c r="M118" s="425"/>
    </row>
    <row r="119" spans="5:13" ht="16.5" customHeight="1" x14ac:dyDescent="0.2">
      <c r="E119" s="444"/>
      <c r="F119" s="453"/>
      <c r="G119" s="449"/>
      <c r="H119" s="449"/>
      <c r="I119" s="449"/>
      <c r="J119" s="449"/>
      <c r="K119" s="449"/>
      <c r="L119" s="450"/>
      <c r="M119" s="425"/>
    </row>
    <row r="120" spans="5:13" ht="15" customHeight="1" x14ac:dyDescent="0.2">
      <c r="E120" s="444"/>
      <c r="F120" s="448"/>
      <c r="G120" s="449"/>
      <c r="H120" s="449"/>
      <c r="I120" s="449"/>
      <c r="J120" s="449"/>
      <c r="K120" s="449"/>
      <c r="L120" s="450"/>
      <c r="M120" s="425"/>
    </row>
    <row r="121" spans="5:13" ht="19.5" customHeight="1" x14ac:dyDescent="0.2">
      <c r="E121" s="444"/>
      <c r="F121" s="448"/>
      <c r="G121" s="449"/>
      <c r="H121" s="449"/>
      <c r="I121" s="449"/>
      <c r="J121" s="449"/>
      <c r="K121" s="449"/>
      <c r="L121" s="450"/>
      <c r="M121" s="425"/>
    </row>
    <row r="122" spans="5:13" ht="19.5" customHeight="1" x14ac:dyDescent="0.2">
      <c r="E122" s="444"/>
      <c r="F122" s="448"/>
      <c r="G122" s="449"/>
      <c r="H122" s="449"/>
      <c r="I122" s="449"/>
      <c r="J122" s="449"/>
      <c r="K122" s="449"/>
      <c r="L122" s="450"/>
      <c r="M122" s="425"/>
    </row>
    <row r="123" spans="5:13" ht="19.5" customHeight="1" x14ac:dyDescent="0.2">
      <c r="E123" s="444"/>
      <c r="F123" s="448"/>
      <c r="G123" s="449"/>
      <c r="H123" s="449"/>
      <c r="I123" s="449"/>
      <c r="J123" s="449"/>
      <c r="K123" s="449"/>
      <c r="L123" s="450"/>
      <c r="M123" s="425"/>
    </row>
    <row r="124" spans="5:13" ht="19.5" customHeight="1" x14ac:dyDescent="0.2">
      <c r="E124" s="444"/>
      <c r="F124" s="448"/>
      <c r="G124" s="449"/>
      <c r="H124" s="449"/>
      <c r="I124" s="449"/>
      <c r="J124" s="449"/>
      <c r="K124" s="449"/>
      <c r="L124" s="450"/>
      <c r="M124" s="425"/>
    </row>
    <row r="125" spans="5:13" ht="26.25" customHeight="1" x14ac:dyDescent="0.2">
      <c r="E125" s="444"/>
      <c r="F125" s="451"/>
      <c r="G125" s="449"/>
      <c r="H125" s="449"/>
      <c r="I125" s="449"/>
      <c r="J125" s="449"/>
      <c r="K125" s="449"/>
      <c r="L125" s="450"/>
      <c r="M125" s="425"/>
    </row>
    <row r="126" spans="5:13" ht="26.25" customHeight="1" x14ac:dyDescent="0.2">
      <c r="E126" s="444"/>
      <c r="F126" s="451"/>
      <c r="G126" s="449"/>
      <c r="H126" s="449"/>
      <c r="I126" s="449"/>
      <c r="J126" s="449"/>
      <c r="K126" s="449"/>
      <c r="L126" s="450"/>
      <c r="M126" s="425"/>
    </row>
    <row r="127" spans="5:13" ht="27" customHeight="1" x14ac:dyDescent="0.2">
      <c r="E127" s="444"/>
      <c r="F127" s="445"/>
      <c r="G127" s="446"/>
      <c r="H127" s="446"/>
      <c r="I127" s="446"/>
      <c r="J127" s="446"/>
      <c r="K127" s="446"/>
      <c r="L127" s="447"/>
      <c r="M127" s="425"/>
    </row>
    <row r="128" spans="5:13" ht="19.5" customHeight="1" x14ac:dyDescent="0.2">
      <c r="E128" s="454"/>
      <c r="F128" s="455"/>
      <c r="G128" s="456"/>
      <c r="H128" s="456"/>
      <c r="I128" s="456"/>
      <c r="J128" s="456"/>
      <c r="K128" s="456"/>
      <c r="L128" s="457"/>
      <c r="M128" s="425"/>
    </row>
    <row r="129" spans="5:13" ht="19.5" customHeight="1" x14ac:dyDescent="0.2">
      <c r="E129" s="444"/>
      <c r="F129" s="453"/>
      <c r="G129" s="449"/>
      <c r="H129" s="449"/>
      <c r="I129" s="449"/>
      <c r="J129" s="449"/>
      <c r="K129" s="449"/>
      <c r="L129" s="450"/>
      <c r="M129" s="425"/>
    </row>
    <row r="130" spans="5:13" ht="19.5" customHeight="1" x14ac:dyDescent="0.2">
      <c r="E130" s="444"/>
      <c r="F130" s="453"/>
      <c r="G130" s="449"/>
      <c r="H130" s="449"/>
      <c r="I130" s="449"/>
      <c r="J130" s="449"/>
      <c r="K130" s="449"/>
      <c r="L130" s="450"/>
      <c r="M130" s="425"/>
    </row>
    <row r="131" spans="5:13" ht="19.5" customHeight="1" x14ac:dyDescent="0.2">
      <c r="E131" s="444"/>
      <c r="F131" s="453"/>
      <c r="G131" s="449"/>
      <c r="H131" s="449"/>
      <c r="I131" s="449"/>
      <c r="J131" s="449"/>
      <c r="K131" s="449"/>
      <c r="L131" s="450"/>
      <c r="M131" s="425"/>
    </row>
    <row r="132" spans="5:13" ht="19.5" customHeight="1" x14ac:dyDescent="0.2">
      <c r="E132" s="444"/>
      <c r="F132" s="453"/>
      <c r="G132" s="449"/>
      <c r="H132" s="449"/>
      <c r="I132" s="449"/>
      <c r="J132" s="449"/>
      <c r="K132" s="449"/>
      <c r="L132" s="450"/>
      <c r="M132" s="425"/>
    </row>
    <row r="133" spans="5:13" ht="19.5" customHeight="1" x14ac:dyDescent="0.2">
      <c r="E133" s="444"/>
      <c r="F133" s="453"/>
      <c r="G133" s="449"/>
      <c r="H133" s="449"/>
      <c r="I133" s="449"/>
      <c r="J133" s="449"/>
      <c r="K133" s="449"/>
      <c r="L133" s="450"/>
      <c r="M133" s="425"/>
    </row>
    <row r="134" spans="5:13" ht="19.5" customHeight="1" x14ac:dyDescent="0.2">
      <c r="E134" s="444"/>
      <c r="F134" s="453"/>
      <c r="G134" s="449"/>
      <c r="H134" s="449"/>
      <c r="I134" s="449"/>
      <c r="J134" s="449"/>
      <c r="K134" s="449"/>
      <c r="L134" s="450"/>
      <c r="M134" s="425"/>
    </row>
    <row r="135" spans="5:13" ht="19.5" customHeight="1" x14ac:dyDescent="0.2">
      <c r="E135" s="454"/>
      <c r="F135" s="455"/>
      <c r="G135" s="456"/>
      <c r="H135" s="456"/>
      <c r="I135" s="456"/>
      <c r="J135" s="456"/>
      <c r="K135" s="456"/>
      <c r="L135" s="457"/>
      <c r="M135" s="425"/>
    </row>
    <row r="136" spans="5:13" ht="19.5" customHeight="1" x14ac:dyDescent="0.2">
      <c r="E136" s="444"/>
      <c r="F136" s="453"/>
      <c r="G136" s="449"/>
      <c r="H136" s="458"/>
      <c r="I136" s="458"/>
      <c r="J136" s="458"/>
      <c r="K136" s="458"/>
      <c r="L136" s="450"/>
      <c r="M136" s="425"/>
    </row>
    <row r="137" spans="5:13" ht="19.5" customHeight="1" x14ac:dyDescent="0.2">
      <c r="E137" s="444"/>
      <c r="F137" s="445"/>
      <c r="G137" s="446"/>
      <c r="H137" s="446"/>
      <c r="I137" s="446"/>
      <c r="J137" s="446"/>
      <c r="K137" s="446"/>
      <c r="L137" s="447"/>
      <c r="M137" s="425"/>
    </row>
    <row r="138" spans="5:13" ht="19.5" customHeight="1" x14ac:dyDescent="0.2">
      <c r="E138" s="444"/>
      <c r="F138" s="452"/>
      <c r="G138" s="449"/>
      <c r="H138" s="459"/>
      <c r="I138" s="459"/>
      <c r="J138" s="459"/>
      <c r="K138" s="459"/>
      <c r="L138" s="450"/>
      <c r="M138" s="425"/>
    </row>
    <row r="139" spans="5:13" ht="19.5" customHeight="1" x14ac:dyDescent="0.2">
      <c r="E139" s="444"/>
      <c r="F139" s="452"/>
      <c r="G139" s="449"/>
      <c r="H139" s="460"/>
      <c r="I139" s="460"/>
      <c r="J139" s="460"/>
      <c r="K139" s="460"/>
      <c r="L139" s="450"/>
      <c r="M139" s="425"/>
    </row>
    <row r="140" spans="5:13" ht="18.75" customHeight="1" x14ac:dyDescent="0.2">
      <c r="E140" s="444"/>
      <c r="F140" s="452"/>
      <c r="G140" s="449"/>
      <c r="H140" s="449"/>
      <c r="I140" s="449"/>
      <c r="J140" s="449"/>
      <c r="K140" s="449"/>
      <c r="L140" s="450"/>
      <c r="M140" s="425"/>
    </row>
    <row r="141" spans="5:13" x14ac:dyDescent="0.2">
      <c r="E141" s="425"/>
      <c r="F141" s="425"/>
      <c r="G141" s="461"/>
      <c r="H141" s="425"/>
      <c r="I141" s="425"/>
      <c r="J141" s="425"/>
      <c r="K141" s="425"/>
      <c r="L141" s="425"/>
      <c r="M141" s="425"/>
    </row>
    <row r="142" spans="5:13" ht="12.75" customHeight="1" x14ac:dyDescent="0.2">
      <c r="E142" s="425"/>
      <c r="F142" s="425"/>
      <c r="G142" s="425"/>
      <c r="H142" s="425"/>
      <c r="I142" s="425"/>
      <c r="J142" s="857"/>
      <c r="K142" s="857"/>
      <c r="L142" s="857"/>
      <c r="M142" s="425"/>
    </row>
    <row r="143" spans="5:13" ht="12.75" customHeight="1" x14ac:dyDescent="0.2">
      <c r="E143" s="425"/>
      <c r="F143" s="462"/>
      <c r="G143" s="857"/>
      <c r="H143" s="857"/>
      <c r="I143" s="857"/>
      <c r="J143" s="858"/>
      <c r="K143" s="858"/>
      <c r="L143" s="858"/>
      <c r="M143" s="425"/>
    </row>
    <row r="144" spans="5:13" x14ac:dyDescent="0.2">
      <c r="E144" s="425"/>
      <c r="F144" s="425"/>
      <c r="G144" s="425"/>
      <c r="H144" s="425"/>
      <c r="I144" s="425"/>
      <c r="J144" s="425"/>
      <c r="K144" s="425"/>
      <c r="L144" s="425"/>
      <c r="M144" s="425"/>
    </row>
    <row r="145" spans="5:13" x14ac:dyDescent="0.2">
      <c r="E145" s="425"/>
      <c r="F145" s="425"/>
      <c r="G145" s="425"/>
      <c r="H145" s="425"/>
      <c r="I145" s="425"/>
      <c r="J145" s="425"/>
      <c r="K145" s="425"/>
      <c r="L145" s="425"/>
      <c r="M145" s="425"/>
    </row>
    <row r="146" spans="5:13" x14ac:dyDescent="0.2">
      <c r="E146" s="425"/>
      <c r="F146" s="425"/>
      <c r="G146" s="425"/>
      <c r="H146" s="425"/>
      <c r="I146" s="425"/>
      <c r="J146" s="425"/>
      <c r="K146" s="425"/>
      <c r="L146" s="425"/>
      <c r="M146" s="425"/>
    </row>
    <row r="147" spans="5:13" x14ac:dyDescent="0.2">
      <c r="E147" s="425"/>
      <c r="F147" s="700"/>
      <c r="G147" s="463"/>
      <c r="H147" s="463"/>
      <c r="I147" s="700"/>
      <c r="J147" s="859"/>
      <c r="K147" s="859"/>
      <c r="L147" s="859"/>
      <c r="M147" s="425"/>
    </row>
    <row r="148" spans="5:13" x14ac:dyDescent="0.2">
      <c r="E148" s="425"/>
      <c r="F148" s="699"/>
      <c r="G148" s="461"/>
      <c r="H148" s="461"/>
      <c r="I148" s="461"/>
      <c r="J148" s="856"/>
      <c r="K148" s="856"/>
      <c r="L148" s="856"/>
      <c r="M148" s="425"/>
    </row>
    <row r="149" spans="5:13" x14ac:dyDescent="0.2">
      <c r="E149" s="425"/>
      <c r="F149" s="700"/>
      <c r="G149" s="461"/>
      <c r="H149" s="461"/>
      <c r="I149" s="461"/>
      <c r="J149" s="856"/>
      <c r="K149" s="856"/>
      <c r="L149" s="856"/>
      <c r="M149" s="425"/>
    </row>
    <row r="150" spans="5:13" x14ac:dyDescent="0.2">
      <c r="E150" s="425"/>
      <c r="F150" s="699"/>
      <c r="G150" s="856"/>
      <c r="H150" s="856"/>
      <c r="I150" s="856"/>
      <c r="J150" s="856"/>
      <c r="K150" s="856"/>
      <c r="L150" s="856"/>
      <c r="M150" s="425"/>
    </row>
    <row r="151" spans="5:13" x14ac:dyDescent="0.2">
      <c r="E151" s="425"/>
      <c r="F151" s="425"/>
      <c r="G151" s="856"/>
      <c r="H151" s="856"/>
      <c r="I151" s="856"/>
      <c r="J151" s="856"/>
      <c r="K151" s="856"/>
      <c r="L151" s="856"/>
      <c r="M151" s="425"/>
    </row>
    <row r="152" spans="5:13" x14ac:dyDescent="0.2">
      <c r="E152" s="425"/>
      <c r="F152" s="466"/>
      <c r="G152" s="700"/>
      <c r="H152" s="699"/>
      <c r="I152" s="699"/>
      <c r="J152" s="699"/>
      <c r="K152" s="699"/>
      <c r="L152" s="699"/>
      <c r="M152" s="425"/>
    </row>
    <row r="153" spans="5:13" x14ac:dyDescent="0.2">
      <c r="E153" s="425"/>
      <c r="F153" s="425"/>
      <c r="G153" s="699"/>
      <c r="H153" s="699"/>
      <c r="I153" s="699"/>
      <c r="J153" s="699"/>
      <c r="K153" s="699"/>
      <c r="L153" s="699"/>
      <c r="M153" s="425"/>
    </row>
    <row r="154" spans="5:13" x14ac:dyDescent="0.2">
      <c r="E154" s="425"/>
      <c r="F154" s="461"/>
      <c r="G154" s="467"/>
      <c r="H154" s="699"/>
      <c r="I154" s="699"/>
      <c r="J154" s="699"/>
      <c r="K154" s="699"/>
      <c r="L154" s="699"/>
      <c r="M154" s="425"/>
    </row>
    <row r="155" spans="5:13" x14ac:dyDescent="0.2">
      <c r="E155" s="425"/>
      <c r="F155" s="425"/>
      <c r="G155" s="700"/>
      <c r="H155" s="699"/>
      <c r="I155" s="699"/>
      <c r="J155" s="699"/>
      <c r="K155" s="699"/>
      <c r="L155" s="699"/>
      <c r="M155" s="425"/>
    </row>
    <row r="156" spans="5:13" x14ac:dyDescent="0.2">
      <c r="E156" s="425"/>
      <c r="F156" s="461"/>
      <c r="G156" s="467"/>
      <c r="H156" s="699"/>
      <c r="I156" s="699"/>
      <c r="J156" s="699"/>
      <c r="K156" s="699"/>
      <c r="L156" s="699"/>
      <c r="M156" s="425"/>
    </row>
    <row r="157" spans="5:13" x14ac:dyDescent="0.2">
      <c r="E157" s="425"/>
      <c r="F157" s="461"/>
      <c r="G157" s="467"/>
      <c r="H157" s="699"/>
      <c r="I157" s="699"/>
      <c r="J157" s="699"/>
      <c r="K157" s="699"/>
      <c r="L157" s="699"/>
      <c r="M157" s="425"/>
    </row>
    <row r="158" spans="5:13" x14ac:dyDescent="0.2">
      <c r="E158" s="425"/>
      <c r="F158" s="425"/>
      <c r="G158" s="425"/>
      <c r="H158" s="699"/>
      <c r="I158" s="699"/>
      <c r="J158" s="699"/>
      <c r="K158" s="699"/>
      <c r="L158" s="699"/>
      <c r="M158" s="425"/>
    </row>
    <row r="159" spans="5:13" x14ac:dyDescent="0.2">
      <c r="E159" s="425"/>
      <c r="F159" s="461"/>
      <c r="G159" s="467"/>
      <c r="H159" s="425"/>
      <c r="I159" s="425"/>
      <c r="J159" s="425"/>
      <c r="K159" s="425"/>
      <c r="L159" s="425"/>
      <c r="M159" s="425"/>
    </row>
    <row r="160" spans="5:13" x14ac:dyDescent="0.2">
      <c r="E160" s="425"/>
      <c r="F160" s="425"/>
      <c r="G160" s="425"/>
      <c r="H160" s="425"/>
      <c r="I160" s="425"/>
      <c r="J160" s="425"/>
      <c r="K160" s="425"/>
      <c r="L160" s="425"/>
      <c r="M160" s="425"/>
    </row>
    <row r="161" spans="5:13" x14ac:dyDescent="0.2">
      <c r="E161" s="425"/>
      <c r="F161" s="425"/>
      <c r="G161" s="425"/>
      <c r="H161" s="425"/>
      <c r="I161" s="425"/>
      <c r="J161" s="425"/>
      <c r="K161" s="425"/>
      <c r="L161" s="425"/>
      <c r="M161" s="425"/>
    </row>
    <row r="162" spans="5:13" x14ac:dyDescent="0.2">
      <c r="E162" s="425"/>
      <c r="F162" s="425"/>
      <c r="G162" s="425"/>
      <c r="H162" s="425"/>
      <c r="I162" s="425"/>
      <c r="J162" s="425"/>
      <c r="K162" s="425"/>
      <c r="L162" s="425"/>
      <c r="M162" s="425"/>
    </row>
    <row r="163" spans="5:13" x14ac:dyDescent="0.2">
      <c r="E163" s="425"/>
      <c r="F163" s="425"/>
      <c r="G163" s="425"/>
      <c r="H163" s="425"/>
      <c r="I163" s="425"/>
      <c r="J163" s="425"/>
      <c r="K163" s="425"/>
      <c r="L163" s="425"/>
      <c r="M163" s="425"/>
    </row>
    <row r="164" spans="5:13" x14ac:dyDescent="0.2">
      <c r="E164" s="425"/>
      <c r="F164" s="425"/>
      <c r="G164" s="425"/>
      <c r="H164" s="425"/>
      <c r="I164" s="425"/>
      <c r="J164" s="425"/>
      <c r="K164" s="425"/>
      <c r="L164" s="425"/>
      <c r="M164" s="425"/>
    </row>
    <row r="165" spans="5:13" x14ac:dyDescent="0.2">
      <c r="E165" s="425"/>
      <c r="F165" s="425"/>
      <c r="G165" s="425"/>
      <c r="H165" s="425"/>
      <c r="I165" s="425"/>
      <c r="J165" s="425"/>
      <c r="K165" s="425"/>
      <c r="L165" s="425"/>
      <c r="M165" s="425"/>
    </row>
    <row r="166" spans="5:13" x14ac:dyDescent="0.2">
      <c r="E166" s="425"/>
      <c r="F166" s="425"/>
      <c r="G166" s="425"/>
      <c r="H166" s="425"/>
      <c r="I166" s="425"/>
      <c r="J166" s="425"/>
      <c r="K166" s="425"/>
      <c r="L166" s="425"/>
      <c r="M166" s="425"/>
    </row>
    <row r="167" spans="5:13" x14ac:dyDescent="0.2">
      <c r="E167" s="425"/>
      <c r="F167" s="425"/>
      <c r="G167" s="425"/>
      <c r="H167" s="425"/>
      <c r="I167" s="425"/>
      <c r="J167" s="425"/>
      <c r="K167" s="425"/>
      <c r="L167" s="425"/>
      <c r="M167" s="425"/>
    </row>
    <row r="168" spans="5:13" ht="21" customHeight="1" x14ac:dyDescent="0.2">
      <c r="E168" s="425"/>
      <c r="F168" s="425"/>
      <c r="G168" s="425"/>
      <c r="H168" s="425"/>
      <c r="I168" s="425"/>
      <c r="J168" s="425"/>
      <c r="K168" s="425"/>
      <c r="L168" s="425"/>
      <c r="M168" s="425"/>
    </row>
    <row r="169" spans="5:13" ht="21" customHeight="1" x14ac:dyDescent="0.2">
      <c r="E169" s="425"/>
      <c r="F169" s="425"/>
      <c r="G169" s="425"/>
      <c r="H169" s="425"/>
      <c r="I169" s="425"/>
      <c r="J169" s="425"/>
      <c r="K169" s="425"/>
      <c r="L169" s="425"/>
      <c r="M169" s="425"/>
    </row>
    <row r="170" spans="5:13" ht="21" customHeight="1" x14ac:dyDescent="0.2">
      <c r="E170" s="425"/>
      <c r="F170" s="425"/>
      <c r="G170" s="425"/>
      <c r="H170" s="425"/>
      <c r="I170" s="425"/>
      <c r="J170" s="425"/>
      <c r="K170" s="425"/>
      <c r="L170" s="425"/>
      <c r="M170" s="425"/>
    </row>
    <row r="171" spans="5:13" ht="21" customHeight="1" x14ac:dyDescent="0.2">
      <c r="E171" s="425"/>
      <c r="F171" s="425"/>
      <c r="G171" s="425"/>
      <c r="H171" s="425"/>
      <c r="I171" s="425"/>
      <c r="J171" s="425"/>
      <c r="K171" s="425"/>
      <c r="L171" s="425"/>
      <c r="M171" s="425"/>
    </row>
    <row r="172" spans="5:13" x14ac:dyDescent="0.2">
      <c r="E172" s="425"/>
      <c r="F172" s="425"/>
      <c r="G172" s="425"/>
      <c r="H172" s="425"/>
      <c r="I172" s="425"/>
      <c r="J172" s="425"/>
      <c r="K172" s="425"/>
      <c r="L172" s="425"/>
      <c r="M172" s="425"/>
    </row>
    <row r="173" spans="5:13" ht="20.25" customHeight="1" x14ac:dyDescent="0.2">
      <c r="E173" s="425"/>
      <c r="F173" s="425"/>
      <c r="G173" s="425"/>
      <c r="H173" s="425"/>
      <c r="I173" s="425"/>
      <c r="J173" s="425"/>
      <c r="K173" s="425"/>
      <c r="L173" s="425"/>
      <c r="M173" s="425"/>
    </row>
    <row r="174" spans="5:13" ht="20.25" customHeight="1" x14ac:dyDescent="0.2">
      <c r="E174" s="425"/>
      <c r="F174" s="425"/>
      <c r="G174" s="425"/>
      <c r="H174" s="425"/>
      <c r="I174" s="425"/>
      <c r="J174" s="425"/>
      <c r="K174" s="425"/>
      <c r="L174" s="425"/>
      <c r="M174" s="425"/>
    </row>
    <row r="175" spans="5:13" ht="24" customHeight="1" x14ac:dyDescent="0.2">
      <c r="E175" s="425"/>
      <c r="F175" s="425"/>
      <c r="G175" s="425"/>
      <c r="H175" s="425"/>
      <c r="I175" s="425"/>
      <c r="J175" s="425"/>
      <c r="K175" s="425"/>
      <c r="L175" s="425"/>
      <c r="M175" s="425"/>
    </row>
    <row r="176" spans="5:13" ht="20.25" customHeight="1" x14ac:dyDescent="0.2">
      <c r="E176" s="425"/>
      <c r="F176" s="425"/>
      <c r="G176" s="425"/>
      <c r="H176" s="425"/>
      <c r="I176" s="425"/>
      <c r="J176" s="425"/>
      <c r="K176" s="425"/>
      <c r="L176" s="425"/>
      <c r="M176" s="425"/>
    </row>
    <row r="177" spans="5:13" ht="20.25" customHeight="1" x14ac:dyDescent="0.2">
      <c r="E177" s="425"/>
      <c r="F177" s="425"/>
      <c r="G177" s="425"/>
      <c r="H177" s="425"/>
      <c r="I177" s="425"/>
      <c r="J177" s="425"/>
      <c r="K177" s="425"/>
      <c r="L177" s="425"/>
      <c r="M177" s="425"/>
    </row>
    <row r="178" spans="5:13" ht="20.25" customHeight="1" x14ac:dyDescent="0.2">
      <c r="E178" s="425"/>
      <c r="F178" s="425"/>
      <c r="G178" s="425"/>
      <c r="H178" s="425"/>
      <c r="I178" s="425"/>
      <c r="J178" s="425"/>
      <c r="K178" s="425"/>
      <c r="L178" s="425"/>
      <c r="M178" s="425"/>
    </row>
    <row r="179" spans="5:13" ht="20.25" customHeight="1" x14ac:dyDescent="0.2">
      <c r="E179" s="425"/>
      <c r="F179" s="425"/>
      <c r="G179" s="425"/>
      <c r="H179" s="425"/>
      <c r="I179" s="425"/>
      <c r="J179" s="425"/>
      <c r="K179" s="425"/>
      <c r="L179" s="425"/>
      <c r="M179" s="425"/>
    </row>
    <row r="180" spans="5:13" ht="20.25" customHeight="1" x14ac:dyDescent="0.2">
      <c r="E180" s="425"/>
      <c r="F180" s="425"/>
      <c r="G180" s="425"/>
      <c r="H180" s="425"/>
      <c r="I180" s="425"/>
      <c r="J180" s="425"/>
      <c r="K180" s="425"/>
      <c r="L180" s="425"/>
      <c r="M180" s="425"/>
    </row>
    <row r="181" spans="5:13" ht="20.25" customHeight="1" x14ac:dyDescent="0.2">
      <c r="E181" s="425"/>
      <c r="F181" s="425"/>
      <c r="G181" s="425"/>
      <c r="H181" s="425"/>
      <c r="I181" s="425"/>
      <c r="J181" s="425"/>
      <c r="K181" s="425"/>
      <c r="L181" s="425"/>
      <c r="M181" s="425"/>
    </row>
    <row r="182" spans="5:13" ht="20.25" customHeight="1" x14ac:dyDescent="0.2">
      <c r="E182" s="425"/>
      <c r="F182" s="425"/>
      <c r="G182" s="425"/>
      <c r="H182" s="425"/>
      <c r="I182" s="425"/>
      <c r="J182" s="425"/>
      <c r="K182" s="425"/>
      <c r="L182" s="425"/>
      <c r="M182" s="425"/>
    </row>
    <row r="183" spans="5:13" ht="20.25" customHeight="1" x14ac:dyDescent="0.2">
      <c r="E183" s="425"/>
      <c r="F183" s="425"/>
      <c r="G183" s="425"/>
      <c r="H183" s="425"/>
      <c r="I183" s="425"/>
      <c r="J183" s="425"/>
      <c r="K183" s="425"/>
      <c r="L183" s="425"/>
      <c r="M183" s="425"/>
    </row>
    <row r="184" spans="5:13" ht="20.25" customHeight="1" x14ac:dyDescent="0.2">
      <c r="E184" s="425"/>
      <c r="F184" s="425"/>
      <c r="G184" s="425"/>
      <c r="H184" s="425"/>
      <c r="I184" s="425"/>
      <c r="J184" s="425"/>
      <c r="K184" s="425"/>
      <c r="L184" s="425"/>
      <c r="M184" s="425"/>
    </row>
    <row r="185" spans="5:13" ht="20.25" customHeight="1" x14ac:dyDescent="0.2">
      <c r="E185" s="425"/>
      <c r="F185" s="425"/>
      <c r="G185" s="425"/>
      <c r="H185" s="425"/>
      <c r="I185" s="425"/>
      <c r="J185" s="425"/>
      <c r="K185" s="425"/>
      <c r="L185" s="425"/>
      <c r="M185" s="425"/>
    </row>
    <row r="186" spans="5:13" ht="20.25" customHeight="1" x14ac:dyDescent="0.2">
      <c r="E186" s="425"/>
      <c r="F186" s="425"/>
      <c r="G186" s="425"/>
      <c r="H186" s="425"/>
      <c r="I186" s="425"/>
      <c r="J186" s="425"/>
      <c r="K186" s="425"/>
      <c r="L186" s="425"/>
      <c r="M186" s="425"/>
    </row>
    <row r="187" spans="5:13" ht="20.25" customHeight="1" x14ac:dyDescent="0.2">
      <c r="E187" s="425"/>
      <c r="F187" s="425"/>
      <c r="G187" s="425"/>
      <c r="H187" s="425"/>
      <c r="I187" s="425"/>
      <c r="J187" s="425"/>
      <c r="K187" s="425"/>
      <c r="L187" s="425"/>
      <c r="M187" s="425"/>
    </row>
    <row r="188" spans="5:13" ht="20.25" customHeight="1" x14ac:dyDescent="0.2">
      <c r="E188" s="425"/>
      <c r="F188" s="425"/>
      <c r="G188" s="425"/>
      <c r="H188" s="425"/>
      <c r="I188" s="425"/>
      <c r="J188" s="425"/>
      <c r="K188" s="425"/>
      <c r="L188" s="425"/>
      <c r="M188" s="425"/>
    </row>
    <row r="189" spans="5:13" ht="20.25" customHeight="1" x14ac:dyDescent="0.2">
      <c r="E189" s="425"/>
      <c r="F189" s="425"/>
      <c r="G189" s="425"/>
      <c r="H189" s="425"/>
      <c r="I189" s="425"/>
      <c r="J189" s="425"/>
      <c r="K189" s="425"/>
      <c r="L189" s="425"/>
      <c r="M189" s="425"/>
    </row>
    <row r="190" spans="5:13" ht="20.25" customHeight="1" x14ac:dyDescent="0.2">
      <c r="E190" s="425"/>
      <c r="F190" s="425"/>
      <c r="G190" s="425"/>
      <c r="H190" s="425"/>
      <c r="I190" s="425"/>
      <c r="J190" s="425"/>
      <c r="K190" s="425"/>
      <c r="L190" s="425"/>
      <c r="M190" s="425"/>
    </row>
    <row r="191" spans="5:13" ht="32.25" customHeight="1" x14ac:dyDescent="0.2">
      <c r="E191" s="425"/>
      <c r="F191" s="425"/>
      <c r="G191" s="425"/>
      <c r="H191" s="425"/>
      <c r="I191" s="425"/>
      <c r="J191" s="425"/>
      <c r="K191" s="425"/>
      <c r="L191" s="425"/>
      <c r="M191" s="425"/>
    </row>
    <row r="192" spans="5:13" ht="28.5" customHeight="1" x14ac:dyDescent="0.2">
      <c r="E192" s="425"/>
      <c r="F192" s="425"/>
      <c r="G192" s="425"/>
      <c r="H192" s="425"/>
      <c r="I192" s="425"/>
      <c r="J192" s="425"/>
      <c r="K192" s="425"/>
      <c r="L192" s="425"/>
      <c r="M192" s="425"/>
    </row>
    <row r="193" spans="5:13" ht="20.25" customHeight="1" x14ac:dyDescent="0.2">
      <c r="E193" s="425"/>
      <c r="F193" s="425"/>
      <c r="G193" s="425"/>
      <c r="H193" s="425"/>
      <c r="I193" s="425"/>
      <c r="J193" s="425"/>
      <c r="K193" s="425"/>
      <c r="L193" s="425"/>
      <c r="M193" s="425"/>
    </row>
    <row r="194" spans="5:13" ht="20.25" customHeight="1" x14ac:dyDescent="0.2">
      <c r="E194" s="425"/>
      <c r="F194" s="425"/>
      <c r="G194" s="425"/>
      <c r="H194" s="425"/>
      <c r="I194" s="425"/>
      <c r="J194" s="425"/>
      <c r="K194" s="425"/>
      <c r="L194" s="425"/>
      <c r="M194" s="425"/>
    </row>
    <row r="195" spans="5:13" ht="20.25" customHeight="1" x14ac:dyDescent="0.2">
      <c r="E195" s="425"/>
      <c r="F195" s="425"/>
      <c r="G195" s="425"/>
      <c r="H195" s="425"/>
      <c r="I195" s="425"/>
      <c r="J195" s="425"/>
      <c r="K195" s="425"/>
      <c r="L195" s="425"/>
      <c r="M195" s="425"/>
    </row>
    <row r="196" spans="5:13" ht="20.25" customHeight="1" x14ac:dyDescent="0.2">
      <c r="E196" s="425"/>
      <c r="F196" s="425"/>
      <c r="G196" s="425"/>
      <c r="H196" s="425"/>
      <c r="I196" s="425"/>
      <c r="J196" s="425"/>
      <c r="K196" s="425"/>
      <c r="L196" s="425"/>
      <c r="M196" s="425"/>
    </row>
    <row r="197" spans="5:13" ht="20.25" customHeight="1" x14ac:dyDescent="0.2">
      <c r="E197" s="425"/>
      <c r="F197" s="425"/>
      <c r="G197" s="425"/>
      <c r="H197" s="425"/>
      <c r="I197" s="425"/>
      <c r="J197" s="425"/>
      <c r="K197" s="425"/>
      <c r="L197" s="425"/>
      <c r="M197" s="425"/>
    </row>
    <row r="198" spans="5:13" ht="20.25" customHeight="1" x14ac:dyDescent="0.2">
      <c r="E198" s="425"/>
      <c r="F198" s="425"/>
      <c r="G198" s="425"/>
      <c r="H198" s="425"/>
      <c r="I198" s="425"/>
      <c r="J198" s="425"/>
      <c r="K198" s="425"/>
      <c r="L198" s="425"/>
      <c r="M198" s="425"/>
    </row>
    <row r="199" spans="5:13" ht="20.25" customHeight="1" x14ac:dyDescent="0.2">
      <c r="E199" s="425"/>
      <c r="F199" s="425"/>
      <c r="G199" s="425"/>
      <c r="H199" s="425"/>
      <c r="I199" s="425"/>
      <c r="J199" s="425"/>
      <c r="K199" s="425"/>
      <c r="L199" s="425"/>
      <c r="M199" s="425"/>
    </row>
    <row r="200" spans="5:13" ht="20.25" customHeight="1" x14ac:dyDescent="0.2">
      <c r="E200" s="425"/>
      <c r="F200" s="425"/>
      <c r="G200" s="425"/>
      <c r="H200" s="425"/>
      <c r="I200" s="425"/>
      <c r="J200" s="425"/>
      <c r="K200" s="425"/>
      <c r="L200" s="425"/>
      <c r="M200" s="425"/>
    </row>
    <row r="201" spans="5:13" ht="20.25" customHeight="1" x14ac:dyDescent="0.2">
      <c r="E201" s="425"/>
      <c r="F201" s="425"/>
      <c r="G201" s="425"/>
      <c r="H201" s="425"/>
      <c r="I201" s="425"/>
      <c r="J201" s="425"/>
      <c r="K201" s="425"/>
      <c r="L201" s="425"/>
      <c r="M201" s="425"/>
    </row>
    <row r="202" spans="5:13" ht="20.25" customHeight="1" x14ac:dyDescent="0.2">
      <c r="E202" s="425"/>
      <c r="F202" s="425"/>
      <c r="G202" s="425"/>
      <c r="H202" s="425"/>
      <c r="I202" s="425"/>
      <c r="J202" s="425"/>
      <c r="K202" s="425"/>
      <c r="L202" s="425"/>
      <c r="M202" s="425"/>
    </row>
    <row r="203" spans="5:13" ht="20.25" customHeight="1" x14ac:dyDescent="0.2">
      <c r="E203" s="425"/>
      <c r="F203" s="425"/>
      <c r="G203" s="425"/>
      <c r="H203" s="425"/>
      <c r="I203" s="425"/>
      <c r="J203" s="425"/>
      <c r="K203" s="425"/>
      <c r="L203" s="425"/>
      <c r="M203" s="425"/>
    </row>
    <row r="204" spans="5:13" ht="20.25" customHeight="1" x14ac:dyDescent="0.2">
      <c r="E204" s="425"/>
      <c r="F204" s="425"/>
      <c r="G204" s="425"/>
      <c r="H204" s="425"/>
      <c r="I204" s="425"/>
      <c r="J204" s="425"/>
      <c r="K204" s="425"/>
      <c r="L204" s="425"/>
      <c r="M204" s="425"/>
    </row>
    <row r="205" spans="5:13" x14ac:dyDescent="0.2">
      <c r="E205" s="425"/>
      <c r="F205" s="425"/>
      <c r="G205" s="425"/>
      <c r="H205" s="425"/>
      <c r="I205" s="425"/>
      <c r="J205" s="425"/>
      <c r="K205" s="425"/>
      <c r="L205" s="425"/>
      <c r="M205" s="425"/>
    </row>
    <row r="206" spans="5:13" ht="12.75" customHeight="1" x14ac:dyDescent="0.2">
      <c r="E206" s="425"/>
      <c r="F206" s="425"/>
      <c r="G206" s="425"/>
      <c r="H206" s="425"/>
      <c r="I206" s="425"/>
      <c r="J206" s="425"/>
      <c r="K206" s="425"/>
      <c r="L206" s="425"/>
      <c r="M206" s="425"/>
    </row>
    <row r="207" spans="5:13" x14ac:dyDescent="0.2">
      <c r="E207" s="425"/>
      <c r="F207" s="425"/>
      <c r="G207" s="425"/>
      <c r="H207" s="425"/>
      <c r="I207" s="425"/>
      <c r="J207" s="425"/>
      <c r="K207" s="425"/>
      <c r="L207" s="425"/>
      <c r="M207" s="425"/>
    </row>
    <row r="208" spans="5:13" x14ac:dyDescent="0.2">
      <c r="E208" s="425"/>
      <c r="F208" s="425"/>
      <c r="G208" s="425"/>
      <c r="H208" s="425"/>
      <c r="I208" s="425"/>
      <c r="J208" s="425"/>
      <c r="K208" s="425"/>
      <c r="L208" s="425"/>
      <c r="M208" s="425"/>
    </row>
    <row r="209" spans="5:13" ht="12.75" customHeight="1" x14ac:dyDescent="0.2">
      <c r="E209" s="425"/>
      <c r="F209" s="425"/>
      <c r="G209" s="425"/>
      <c r="H209" s="425"/>
      <c r="I209" s="425"/>
      <c r="J209" s="425"/>
      <c r="K209" s="425"/>
      <c r="L209" s="425"/>
      <c r="M209" s="425"/>
    </row>
    <row r="210" spans="5:13" x14ac:dyDescent="0.2">
      <c r="E210" s="425"/>
      <c r="F210" s="425"/>
      <c r="G210" s="425"/>
      <c r="H210" s="425"/>
      <c r="I210" s="425"/>
      <c r="J210" s="425"/>
      <c r="K210" s="425"/>
      <c r="L210" s="425"/>
      <c r="M210" s="425"/>
    </row>
    <row r="211" spans="5:13" x14ac:dyDescent="0.2">
      <c r="E211" s="425"/>
      <c r="F211" s="425"/>
      <c r="G211" s="425"/>
      <c r="H211" s="425"/>
      <c r="I211" s="425"/>
      <c r="J211" s="425"/>
      <c r="K211" s="425"/>
      <c r="L211" s="425"/>
      <c r="M211" s="425"/>
    </row>
    <row r="212" spans="5:13" x14ac:dyDescent="0.2">
      <c r="E212" s="425"/>
      <c r="F212" s="425"/>
      <c r="G212" s="425"/>
      <c r="H212" s="425"/>
      <c r="I212" s="425"/>
      <c r="J212" s="425"/>
      <c r="K212" s="425"/>
      <c r="L212" s="425"/>
      <c r="M212" s="425"/>
    </row>
    <row r="213" spans="5:13" x14ac:dyDescent="0.2">
      <c r="E213" s="425"/>
      <c r="F213" s="425"/>
      <c r="G213" s="425"/>
      <c r="H213" s="425"/>
      <c r="I213" s="425"/>
      <c r="J213" s="425"/>
      <c r="K213" s="425"/>
      <c r="L213" s="425"/>
      <c r="M213" s="425"/>
    </row>
    <row r="214" spans="5:13" x14ac:dyDescent="0.2">
      <c r="E214" s="425"/>
      <c r="F214" s="425"/>
      <c r="G214" s="425"/>
      <c r="H214" s="425"/>
      <c r="I214" s="425"/>
      <c r="J214" s="425"/>
      <c r="K214" s="425"/>
      <c r="L214" s="425"/>
      <c r="M214" s="425"/>
    </row>
    <row r="215" spans="5:13" x14ac:dyDescent="0.2">
      <c r="E215" s="425"/>
      <c r="F215" s="425"/>
      <c r="G215" s="425"/>
      <c r="H215" s="425"/>
      <c r="I215" s="425"/>
      <c r="J215" s="425"/>
      <c r="K215" s="425"/>
      <c r="L215" s="425"/>
      <c r="M215" s="425"/>
    </row>
    <row r="216" spans="5:13" x14ac:dyDescent="0.2">
      <c r="E216" s="425"/>
      <c r="F216" s="425"/>
      <c r="G216" s="425"/>
      <c r="H216" s="425"/>
      <c r="I216" s="425"/>
      <c r="J216" s="425"/>
      <c r="K216" s="425"/>
      <c r="L216" s="425"/>
      <c r="M216" s="425"/>
    </row>
    <row r="217" spans="5:13" x14ac:dyDescent="0.2">
      <c r="E217" s="425"/>
      <c r="F217" s="425"/>
      <c r="G217" s="425"/>
      <c r="H217" s="425"/>
      <c r="I217" s="425"/>
      <c r="J217" s="425"/>
      <c r="K217" s="425"/>
      <c r="L217" s="425"/>
      <c r="M217" s="425"/>
    </row>
    <row r="218" spans="5:13" x14ac:dyDescent="0.2">
      <c r="E218" s="425"/>
      <c r="F218" s="425"/>
      <c r="G218" s="425"/>
      <c r="H218" s="425"/>
      <c r="I218" s="425"/>
      <c r="J218" s="425"/>
      <c r="K218" s="425"/>
      <c r="L218" s="425"/>
      <c r="M218" s="425"/>
    </row>
    <row r="219" spans="5:13" x14ac:dyDescent="0.2">
      <c r="E219" s="425"/>
      <c r="F219" s="425"/>
      <c r="G219" s="425"/>
      <c r="H219" s="425"/>
      <c r="I219" s="425"/>
      <c r="J219" s="425"/>
      <c r="K219" s="425"/>
      <c r="L219" s="425"/>
      <c r="M219" s="425"/>
    </row>
    <row r="220" spans="5:13" x14ac:dyDescent="0.2">
      <c r="E220" s="425"/>
      <c r="F220" s="425"/>
      <c r="G220" s="425"/>
      <c r="H220" s="425"/>
      <c r="I220" s="425"/>
      <c r="J220" s="425"/>
      <c r="K220" s="425"/>
      <c r="L220" s="425"/>
      <c r="M220" s="425"/>
    </row>
    <row r="221" spans="5:13" x14ac:dyDescent="0.2">
      <c r="E221" s="425"/>
      <c r="F221" s="425"/>
      <c r="G221" s="425"/>
      <c r="H221" s="425"/>
      <c r="I221" s="425"/>
      <c r="J221" s="425"/>
      <c r="K221" s="425"/>
      <c r="L221" s="425"/>
      <c r="M221" s="425"/>
    </row>
    <row r="222" spans="5:13" x14ac:dyDescent="0.2">
      <c r="E222" s="425"/>
      <c r="F222" s="425"/>
      <c r="G222" s="425"/>
      <c r="H222" s="425"/>
      <c r="I222" s="425"/>
      <c r="J222" s="425"/>
      <c r="K222" s="425"/>
      <c r="L222" s="425"/>
      <c r="M222" s="425"/>
    </row>
    <row r="223" spans="5:13" x14ac:dyDescent="0.2">
      <c r="E223" s="425"/>
      <c r="F223" s="425"/>
      <c r="G223" s="425"/>
      <c r="H223" s="425"/>
      <c r="I223" s="425"/>
      <c r="J223" s="425"/>
      <c r="K223" s="425"/>
      <c r="L223" s="425"/>
      <c r="M223" s="425"/>
    </row>
    <row r="224" spans="5:13" x14ac:dyDescent="0.2">
      <c r="E224" s="425"/>
      <c r="F224" s="425"/>
      <c r="G224" s="425"/>
      <c r="H224" s="425"/>
      <c r="I224" s="425"/>
      <c r="J224" s="425"/>
      <c r="K224" s="425"/>
      <c r="L224" s="425"/>
      <c r="M224" s="425"/>
    </row>
    <row r="225" spans="5:13" x14ac:dyDescent="0.2">
      <c r="E225" s="425"/>
      <c r="F225" s="425"/>
      <c r="G225" s="425"/>
      <c r="H225" s="425"/>
      <c r="I225" s="425"/>
      <c r="J225" s="425"/>
      <c r="K225" s="425"/>
      <c r="L225" s="425"/>
      <c r="M225" s="425"/>
    </row>
    <row r="226" spans="5:13" x14ac:dyDescent="0.2">
      <c r="E226" s="425"/>
      <c r="F226" s="425"/>
      <c r="G226" s="425"/>
      <c r="H226" s="425"/>
      <c r="I226" s="425"/>
      <c r="J226" s="425"/>
      <c r="K226" s="425"/>
      <c r="L226" s="425"/>
      <c r="M226" s="425"/>
    </row>
    <row r="227" spans="5:13" x14ac:dyDescent="0.2">
      <c r="E227" s="425"/>
      <c r="F227" s="425"/>
      <c r="G227" s="425"/>
      <c r="H227" s="425"/>
      <c r="I227" s="425"/>
      <c r="J227" s="425"/>
      <c r="K227" s="425"/>
      <c r="L227" s="425"/>
      <c r="M227" s="425"/>
    </row>
    <row r="228" spans="5:13" x14ac:dyDescent="0.2">
      <c r="E228" s="425"/>
      <c r="F228" s="425"/>
      <c r="G228" s="425"/>
      <c r="H228" s="425"/>
      <c r="I228" s="425"/>
      <c r="J228" s="425"/>
      <c r="K228" s="425"/>
      <c r="L228" s="425"/>
      <c r="M228" s="425"/>
    </row>
    <row r="229" spans="5:13" x14ac:dyDescent="0.2">
      <c r="E229" s="425"/>
      <c r="F229" s="425"/>
      <c r="G229" s="425"/>
      <c r="H229" s="425"/>
      <c r="I229" s="425"/>
      <c r="J229" s="425"/>
      <c r="K229" s="425"/>
      <c r="L229" s="425"/>
      <c r="M229" s="425"/>
    </row>
    <row r="230" spans="5:13" x14ac:dyDescent="0.2">
      <c r="E230" s="425"/>
      <c r="F230" s="425"/>
      <c r="G230" s="425"/>
      <c r="H230" s="425"/>
      <c r="I230" s="425"/>
      <c r="J230" s="425"/>
      <c r="K230" s="425"/>
      <c r="L230" s="425"/>
      <c r="M230" s="425"/>
    </row>
    <row r="231" spans="5:13" x14ac:dyDescent="0.2">
      <c r="E231" s="425"/>
      <c r="F231" s="425"/>
      <c r="G231" s="425"/>
      <c r="H231" s="425"/>
      <c r="I231" s="425"/>
      <c r="J231" s="425"/>
      <c r="K231" s="425"/>
      <c r="L231" s="425"/>
      <c r="M231" s="425"/>
    </row>
    <row r="232" spans="5:13" x14ac:dyDescent="0.2">
      <c r="E232" s="425"/>
      <c r="F232" s="425"/>
      <c r="G232" s="425"/>
      <c r="H232" s="425"/>
      <c r="I232" s="425"/>
      <c r="J232" s="425"/>
      <c r="K232" s="425"/>
      <c r="L232" s="425"/>
      <c r="M232" s="425"/>
    </row>
    <row r="233" spans="5:13" x14ac:dyDescent="0.2">
      <c r="E233" s="425"/>
      <c r="F233" s="425"/>
      <c r="G233" s="425"/>
      <c r="H233" s="425"/>
      <c r="I233" s="425"/>
      <c r="J233" s="425"/>
      <c r="K233" s="425"/>
      <c r="L233" s="425"/>
      <c r="M233" s="425"/>
    </row>
    <row r="234" spans="5:13" ht="18" customHeight="1" x14ac:dyDescent="0.2">
      <c r="E234" s="425"/>
      <c r="F234" s="425"/>
      <c r="G234" s="425"/>
      <c r="H234" s="425"/>
      <c r="I234" s="425"/>
      <c r="J234" s="425"/>
      <c r="K234" s="425"/>
      <c r="L234" s="425"/>
      <c r="M234" s="425"/>
    </row>
    <row r="235" spans="5:13" ht="18" customHeight="1" x14ac:dyDescent="0.2">
      <c r="E235" s="425"/>
      <c r="F235" s="425"/>
      <c r="G235" s="425"/>
      <c r="H235" s="425"/>
      <c r="I235" s="425"/>
      <c r="J235" s="425"/>
      <c r="K235" s="425"/>
      <c r="L235" s="425"/>
      <c r="M235" s="425"/>
    </row>
    <row r="236" spans="5:13" ht="18" customHeight="1" x14ac:dyDescent="0.2">
      <c r="E236" s="425"/>
      <c r="F236" s="425"/>
      <c r="G236" s="425"/>
      <c r="H236" s="425"/>
      <c r="I236" s="425"/>
      <c r="J236" s="425"/>
      <c r="K236" s="425"/>
      <c r="L236" s="425"/>
      <c r="M236" s="425"/>
    </row>
    <row r="237" spans="5:13" ht="18" customHeight="1" x14ac:dyDescent="0.2">
      <c r="E237" s="425"/>
      <c r="F237" s="425"/>
      <c r="G237" s="425"/>
      <c r="H237" s="425"/>
      <c r="I237" s="425"/>
      <c r="J237" s="425"/>
      <c r="K237" s="425"/>
      <c r="L237" s="425"/>
      <c r="M237" s="425"/>
    </row>
    <row r="238" spans="5:13" ht="18" customHeight="1" x14ac:dyDescent="0.2">
      <c r="E238" s="425"/>
      <c r="F238" s="425"/>
      <c r="G238" s="425"/>
      <c r="H238" s="425"/>
      <c r="I238" s="425"/>
      <c r="J238" s="425"/>
      <c r="K238" s="425"/>
      <c r="L238" s="425"/>
      <c r="M238" s="425"/>
    </row>
    <row r="239" spans="5:13" ht="18" customHeight="1" x14ac:dyDescent="0.2">
      <c r="E239" s="425"/>
      <c r="F239" s="425"/>
      <c r="G239" s="425"/>
      <c r="H239" s="425"/>
      <c r="I239" s="425"/>
      <c r="J239" s="425"/>
      <c r="K239" s="425"/>
      <c r="L239" s="425"/>
      <c r="M239" s="425"/>
    </row>
    <row r="240" spans="5:13" ht="27.75" customHeight="1" x14ac:dyDescent="0.2">
      <c r="E240" s="425"/>
      <c r="F240" s="425"/>
      <c r="G240" s="425"/>
      <c r="H240" s="425"/>
      <c r="I240" s="425"/>
      <c r="J240" s="425"/>
      <c r="K240" s="425"/>
      <c r="L240" s="425"/>
      <c r="M240" s="425"/>
    </row>
    <row r="241" spans="5:13" ht="27.75" customHeight="1" x14ac:dyDescent="0.2">
      <c r="E241" s="425"/>
      <c r="F241" s="425"/>
      <c r="G241" s="425"/>
      <c r="H241" s="425"/>
      <c r="I241" s="425"/>
      <c r="J241" s="425"/>
      <c r="K241" s="425"/>
      <c r="L241" s="425"/>
      <c r="M241" s="425"/>
    </row>
    <row r="242" spans="5:13" ht="18" customHeight="1" x14ac:dyDescent="0.2"/>
    <row r="243" spans="5:13" ht="18" customHeight="1" x14ac:dyDescent="0.2"/>
    <row r="244" spans="5:13" ht="18" customHeight="1" x14ac:dyDescent="0.2"/>
    <row r="245" spans="5:13" ht="18" customHeight="1" x14ac:dyDescent="0.2"/>
    <row r="246" spans="5:13" ht="18" customHeight="1" x14ac:dyDescent="0.2"/>
    <row r="247" spans="5:13" ht="18" customHeight="1" x14ac:dyDescent="0.2"/>
    <row r="248" spans="5:13" ht="18" customHeight="1" x14ac:dyDescent="0.2"/>
    <row r="249" spans="5:13" ht="18" customHeight="1" x14ac:dyDescent="0.2"/>
    <row r="250" spans="5:13" ht="18" customHeight="1" x14ac:dyDescent="0.2"/>
    <row r="251" spans="5:13" ht="18" customHeight="1" x14ac:dyDescent="0.2"/>
    <row r="252" spans="5:13" ht="18" customHeight="1" x14ac:dyDescent="0.2"/>
    <row r="253" spans="5:13" ht="18" customHeight="1" x14ac:dyDescent="0.2"/>
    <row r="254" spans="5:13" ht="18" customHeight="1" x14ac:dyDescent="0.2"/>
    <row r="255" spans="5:13" ht="18" customHeight="1" x14ac:dyDescent="0.2"/>
    <row r="256" spans="5:13" ht="18" customHeight="1" x14ac:dyDescent="0.2"/>
    <row r="257" ht="24.75" customHeight="1" x14ac:dyDescent="0.2"/>
    <row r="258" ht="30.75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3" ht="12.75" customHeight="1" x14ac:dyDescent="0.2"/>
    <row r="275" ht="12.75" customHeight="1" x14ac:dyDescent="0.2"/>
    <row r="276" ht="12.75" customHeight="1" x14ac:dyDescent="0.2"/>
    <row r="299" ht="21" customHeight="1" x14ac:dyDescent="0.2"/>
    <row r="300" ht="21" customHeight="1" x14ac:dyDescent="0.2"/>
    <row r="301" ht="21" customHeight="1" x14ac:dyDescent="0.2"/>
    <row r="302" ht="21" customHeight="1" x14ac:dyDescent="0.2"/>
    <row r="304" ht="22.5" customHeight="1" x14ac:dyDescent="0.2"/>
    <row r="305" ht="22.5" customHeight="1" x14ac:dyDescent="0.2"/>
    <row r="306" ht="29.2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2.5" customHeight="1" x14ac:dyDescent="0.2"/>
    <row r="319" ht="22.5" customHeight="1" x14ac:dyDescent="0.2"/>
    <row r="320" ht="22.5" customHeight="1" x14ac:dyDescent="0.2"/>
    <row r="321" ht="22.5" customHeight="1" x14ac:dyDescent="0.2"/>
    <row r="322" ht="24.75" customHeight="1" x14ac:dyDescent="0.2"/>
    <row r="323" ht="26.2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5" ht="22.5" customHeight="1" x14ac:dyDescent="0.2"/>
    <row r="337" ht="12.75" customHeight="1" x14ac:dyDescent="0.2"/>
    <row r="345" ht="12.75" customHeight="1" x14ac:dyDescent="0.2"/>
    <row r="363" ht="18" customHeight="1" x14ac:dyDescent="0.2"/>
    <row r="364" ht="18.75" customHeight="1" x14ac:dyDescent="0.2"/>
    <row r="365" ht="19.5" customHeight="1" x14ac:dyDescent="0.2"/>
    <row r="366" ht="18.75" customHeight="1" x14ac:dyDescent="0.2"/>
    <row r="368" ht="18.75" customHeight="1" x14ac:dyDescent="0.2"/>
    <row r="369" ht="17.25" customHeight="1" x14ac:dyDescent="0.2"/>
    <row r="370" ht="30.75" customHeight="1" x14ac:dyDescent="0.2"/>
    <row r="371" ht="17.25" customHeight="1" x14ac:dyDescent="0.2"/>
    <row r="372" ht="19.5" customHeight="1" x14ac:dyDescent="0.2"/>
    <row r="373" ht="20.25" customHeight="1" x14ac:dyDescent="0.2"/>
    <row r="374" ht="19.5" customHeight="1" x14ac:dyDescent="0.2"/>
    <row r="375" ht="18.75" customHeight="1" x14ac:dyDescent="0.2"/>
    <row r="376" ht="19.5" customHeight="1" x14ac:dyDescent="0.2"/>
    <row r="377" ht="18" customHeight="1" x14ac:dyDescent="0.2"/>
    <row r="378" ht="19.5" customHeight="1" x14ac:dyDescent="0.2"/>
    <row r="379" ht="19.5" customHeight="1" x14ac:dyDescent="0.2"/>
    <row r="380" ht="19.5" customHeight="1" x14ac:dyDescent="0.2"/>
    <row r="381" ht="19.5" customHeight="1" x14ac:dyDescent="0.2"/>
    <row r="382" ht="21" customHeight="1" x14ac:dyDescent="0.2"/>
    <row r="383" ht="19.5" customHeight="1" x14ac:dyDescent="0.2"/>
    <row r="384" ht="21" customHeight="1" x14ac:dyDescent="0.2"/>
    <row r="385" ht="21" customHeight="1" x14ac:dyDescent="0.2"/>
    <row r="386" ht="32.2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397" ht="19.5" customHeight="1" x14ac:dyDescent="0.2"/>
    <row r="398" ht="19.5" customHeight="1" x14ac:dyDescent="0.2"/>
    <row r="399" ht="19.5" customHeight="1" x14ac:dyDescent="0.2"/>
    <row r="400" ht="19.5" customHeight="1" x14ac:dyDescent="0.2"/>
    <row r="409" ht="12.75" customHeight="1" x14ac:dyDescent="0.2"/>
    <row r="496" ht="21" customHeight="1" x14ac:dyDescent="0.2"/>
    <row r="517" spans="6:8" x14ac:dyDescent="0.2">
      <c r="H517"/>
    </row>
    <row r="518" spans="6:8" x14ac:dyDescent="0.2">
      <c r="H518"/>
    </row>
    <row r="519" spans="6:8" x14ac:dyDescent="0.2">
      <c r="H519"/>
    </row>
    <row r="520" spans="6:8" x14ac:dyDescent="0.2">
      <c r="H520"/>
    </row>
    <row r="521" spans="6:8" x14ac:dyDescent="0.2">
      <c r="H521"/>
    </row>
    <row r="522" spans="6:8" x14ac:dyDescent="0.2">
      <c r="H522"/>
    </row>
    <row r="527" spans="6:8" x14ac:dyDescent="0.2">
      <c r="F527" s="327" t="e">
        <f>#REF!</f>
        <v>#REF!</v>
      </c>
      <c r="H527" s="311" t="s">
        <v>98</v>
      </c>
    </row>
    <row r="528" spans="6:8" x14ac:dyDescent="0.2">
      <c r="H528" s="320" t="s">
        <v>134</v>
      </c>
    </row>
    <row r="529" spans="5:8" x14ac:dyDescent="0.2">
      <c r="H529" s="320" t="s">
        <v>135</v>
      </c>
    </row>
    <row r="530" spans="5:8" x14ac:dyDescent="0.2">
      <c r="H530" s="320" t="s">
        <v>136</v>
      </c>
    </row>
    <row r="531" spans="5:8" x14ac:dyDescent="0.2">
      <c r="H531" s="320" t="s">
        <v>137</v>
      </c>
    </row>
    <row r="532" spans="5:8" x14ac:dyDescent="0.2">
      <c r="H532" s="320" t="s">
        <v>138</v>
      </c>
    </row>
    <row r="533" spans="5:8" x14ac:dyDescent="0.2">
      <c r="H533" s="320" t="s">
        <v>139</v>
      </c>
    </row>
    <row r="534" spans="5:8" x14ac:dyDescent="0.2">
      <c r="H534" s="320" t="s">
        <v>140</v>
      </c>
    </row>
    <row r="535" spans="5:8" x14ac:dyDescent="0.2">
      <c r="H535" s="320" t="s">
        <v>141</v>
      </c>
    </row>
    <row r="538" spans="5:8" x14ac:dyDescent="0.2">
      <c r="E538" s="329"/>
    </row>
    <row r="679" spans="15:24" ht="12.75" customHeight="1" x14ac:dyDescent="0.2">
      <c r="P679" s="696"/>
      <c r="Q679" s="325"/>
      <c r="R679" s="325"/>
      <c r="S679" s="326"/>
      <c r="T679" s="326"/>
      <c r="U679" s="326"/>
      <c r="V679" s="315"/>
      <c r="W679" s="326"/>
      <c r="X679" s="326"/>
    </row>
    <row r="682" spans="15:24" x14ac:dyDescent="0.2">
      <c r="Q682" s="322"/>
      <c r="R682" s="322"/>
      <c r="S682" s="322"/>
      <c r="T682" s="322"/>
      <c r="U682" s="322"/>
      <c r="V682" s="322"/>
      <c r="W682" s="322"/>
      <c r="X682" s="322"/>
    </row>
    <row r="683" spans="15:24" x14ac:dyDescent="0.2">
      <c r="O683"/>
      <c r="P683" s="316"/>
      <c r="Q683" s="697"/>
      <c r="R683" s="321"/>
      <c r="S683" s="323"/>
      <c r="T683" s="324"/>
      <c r="U683" s="321"/>
      <c r="V683" s="324"/>
      <c r="W683" s="324"/>
      <c r="X683" s="324"/>
    </row>
    <row r="684" spans="15:24" x14ac:dyDescent="0.2">
      <c r="O684"/>
      <c r="P684" s="689"/>
      <c r="Q684" s="697"/>
      <c r="R684" s="696"/>
      <c r="S684" s="696"/>
      <c r="T684" s="696"/>
      <c r="U684" s="696"/>
      <c r="V684" s="319"/>
      <c r="W684" s="319"/>
      <c r="X684" s="319"/>
    </row>
    <row r="685" spans="15:24" x14ac:dyDescent="0.2">
      <c r="O685"/>
      <c r="Q685" s="697"/>
      <c r="R685" s="696"/>
      <c r="S685" s="697" t="s">
        <v>142</v>
      </c>
      <c r="T685"/>
      <c r="U685" s="696"/>
      <c r="V685" s="319"/>
      <c r="W685" s="319"/>
      <c r="X685" s="319"/>
    </row>
    <row r="686" spans="15:24" x14ac:dyDescent="0.2">
      <c r="O686"/>
      <c r="P686" s="317"/>
      <c r="Q686" s="316"/>
      <c r="R686" s="696"/>
      <c r="S686" s="696"/>
      <c r="T686" s="696"/>
      <c r="U686" s="696"/>
      <c r="V686" s="696"/>
      <c r="W686" s="696"/>
      <c r="X686" s="696"/>
    </row>
    <row r="687" spans="15:24" x14ac:dyDescent="0.2">
      <c r="Q687" s="689"/>
      <c r="R687" s="689"/>
      <c r="S687" s="689"/>
      <c r="T687" s="689"/>
      <c r="U687" s="689"/>
      <c r="V687" s="314"/>
      <c r="W687" s="689"/>
      <c r="X687" s="689"/>
    </row>
    <row r="688" spans="15:24" x14ac:dyDescent="0.2">
      <c r="P688" s="314"/>
      <c r="Q688" s="698"/>
      <c r="R688" s="689"/>
      <c r="S688" s="689"/>
      <c r="T688" s="689"/>
      <c r="U688" s="689"/>
      <c r="V688" s="314"/>
      <c r="W688" s="689"/>
      <c r="X688" s="689"/>
    </row>
    <row r="689" spans="16:24" x14ac:dyDescent="0.2">
      <c r="R689" s="689"/>
      <c r="S689" s="689"/>
      <c r="T689" s="689"/>
      <c r="U689" s="696"/>
      <c r="V689" s="696"/>
      <c r="W689" s="689"/>
      <c r="X689" s="689"/>
    </row>
    <row r="690" spans="16:24" x14ac:dyDescent="0.2">
      <c r="P690" s="314"/>
      <c r="Q690" s="698" t="s">
        <v>124</v>
      </c>
      <c r="R690" s="689"/>
      <c r="S690" s="689"/>
      <c r="T690" s="689"/>
      <c r="U690" s="689"/>
      <c r="V690" s="314"/>
      <c r="W690" s="689"/>
      <c r="X690" s="689"/>
    </row>
    <row r="698" spans="16:24" x14ac:dyDescent="0.2">
      <c r="Q698" s="327" t="e">
        <f>SUM(#REF!)</f>
        <v>#REF!</v>
      </c>
      <c r="R698" s="328" t="s">
        <v>143</v>
      </c>
    </row>
    <row r="703" spans="16:24" x14ac:dyDescent="0.2">
      <c r="Q703" s="312"/>
    </row>
    <row r="710" spans="17:17" x14ac:dyDescent="0.2">
      <c r="Q710" s="312" t="e">
        <f>#REF!+#REF!</f>
        <v>#REF!</v>
      </c>
    </row>
    <row r="711" spans="17:17" x14ac:dyDescent="0.2">
      <c r="Q711" s="312" t="e">
        <f>#REF!+#REF!</f>
        <v>#REF!</v>
      </c>
    </row>
    <row r="712" spans="17:17" x14ac:dyDescent="0.2">
      <c r="Q712" s="312" t="e">
        <f>#REF!+#REF!</f>
        <v>#REF!</v>
      </c>
    </row>
    <row r="713" spans="17:17" x14ac:dyDescent="0.2">
      <c r="Q713" s="312" t="e">
        <f>#REF!+#REF!</f>
        <v>#REF!</v>
      </c>
    </row>
    <row r="714" spans="17:17" x14ac:dyDescent="0.2">
      <c r="Q714" s="312" t="e">
        <f>#REF!+#REF!</f>
        <v>#REF!</v>
      </c>
    </row>
    <row r="715" spans="17:17" x14ac:dyDescent="0.2">
      <c r="Q715" s="312" t="e">
        <f>#REF!+#REF!</f>
        <v>#REF!</v>
      </c>
    </row>
    <row r="720" spans="17:17" x14ac:dyDescent="0.2">
      <c r="Q720" s="327" t="e">
        <f>#REF!+#REF!</f>
        <v>#REF!</v>
      </c>
    </row>
    <row r="737" spans="15:15" x14ac:dyDescent="0.2">
      <c r="O737" s="329"/>
    </row>
    <row r="747" spans="15:15" x14ac:dyDescent="0.2">
      <c r="O747"/>
    </row>
    <row r="748" spans="15:15" x14ac:dyDescent="0.2">
      <c r="O748"/>
    </row>
    <row r="749" spans="15:15" x14ac:dyDescent="0.2">
      <c r="O749"/>
    </row>
    <row r="750" spans="15:15" x14ac:dyDescent="0.2">
      <c r="O750"/>
    </row>
  </sheetData>
  <mergeCells count="40">
    <mergeCell ref="G150:H150"/>
    <mergeCell ref="I150:L150"/>
    <mergeCell ref="G151:H151"/>
    <mergeCell ref="I151:L151"/>
    <mergeCell ref="J142:L142"/>
    <mergeCell ref="G143:I143"/>
    <mergeCell ref="J143:L143"/>
    <mergeCell ref="J147:L147"/>
    <mergeCell ref="J148:L148"/>
    <mergeCell ref="J149:L149"/>
    <mergeCell ref="M77:N77"/>
    <mergeCell ref="E98:L98"/>
    <mergeCell ref="E81:F81"/>
    <mergeCell ref="G81:I81"/>
    <mergeCell ref="J81:L81"/>
    <mergeCell ref="M81:N81"/>
    <mergeCell ref="J82:L82"/>
    <mergeCell ref="M82:N82"/>
    <mergeCell ref="G84:H84"/>
    <mergeCell ref="I84:L84"/>
    <mergeCell ref="M84:N84"/>
    <mergeCell ref="E96:L96"/>
    <mergeCell ref="E97:L97"/>
    <mergeCell ref="E80:F80"/>
    <mergeCell ref="G80:I80"/>
    <mergeCell ref="J80:L80"/>
    <mergeCell ref="E3:L3"/>
    <mergeCell ref="E4:L4"/>
    <mergeCell ref="E5:L5"/>
    <mergeCell ref="E6:L6"/>
    <mergeCell ref="E7:L7"/>
    <mergeCell ref="J76:L76"/>
    <mergeCell ref="E77:F77"/>
    <mergeCell ref="G77:I77"/>
    <mergeCell ref="J77:L77"/>
    <mergeCell ref="E9:E10"/>
    <mergeCell ref="F9:F10"/>
    <mergeCell ref="G9:G10"/>
    <mergeCell ref="H9:J9"/>
    <mergeCell ref="K9:L9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  <rowBreaks count="1" manualBreakCount="1">
    <brk id="46" min="4" max="11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X746"/>
  <sheetViews>
    <sheetView view="pageBreakPreview" topLeftCell="F39" zoomScale="93" zoomScaleSheetLayoutView="93" workbookViewId="0">
      <selection activeCell="F47" sqref="F47"/>
    </sheetView>
  </sheetViews>
  <sheetFormatPr defaultColWidth="9.140625" defaultRowHeight="12.75" x14ac:dyDescent="0.2"/>
  <cols>
    <col min="1" max="1" width="1.85546875" style="535" hidden="1" customWidth="1"/>
    <col min="2" max="2" width="1.5703125" style="535" hidden="1" customWidth="1"/>
    <col min="3" max="4" width="5" style="535" hidden="1" customWidth="1"/>
    <col min="5" max="5" width="14.7109375" style="535" customWidth="1"/>
    <col min="6" max="6" width="68.28515625" style="535" customWidth="1"/>
    <col min="7" max="7" width="21.140625" style="535" customWidth="1"/>
    <col min="8" max="8" width="21" style="535" customWidth="1"/>
    <col min="9" max="9" width="21.140625" style="535" customWidth="1"/>
    <col min="10" max="10" width="20.140625" style="535" bestFit="1" customWidth="1"/>
    <col min="11" max="11" width="14.42578125" style="535" customWidth="1"/>
    <col min="12" max="12" width="18.140625" style="535" customWidth="1"/>
    <col min="13" max="13" width="17.7109375" style="535" customWidth="1"/>
    <col min="14" max="14" width="20.7109375" style="535" bestFit="1" customWidth="1"/>
    <col min="15" max="15" width="18.28515625" style="535" bestFit="1" customWidth="1"/>
    <col min="16" max="16" width="15.5703125" style="535" bestFit="1" customWidth="1"/>
    <col min="17" max="17" width="20.42578125" style="535" customWidth="1"/>
    <col min="18" max="18" width="9.140625" style="535"/>
    <col min="19" max="19" width="16.42578125" style="535" customWidth="1"/>
    <col min="20" max="20" width="30.7109375" style="535" customWidth="1"/>
    <col min="21" max="16384" width="9.140625" style="535"/>
  </cols>
  <sheetData>
    <row r="2" spans="5:16" x14ac:dyDescent="0.2">
      <c r="P2" s="535" t="s">
        <v>276</v>
      </c>
    </row>
    <row r="3" spans="5:16" ht="15" x14ac:dyDescent="0.2">
      <c r="E3" s="853" t="s">
        <v>114</v>
      </c>
      <c r="F3" s="853"/>
      <c r="G3" s="853"/>
      <c r="H3" s="853"/>
      <c r="I3" s="853"/>
      <c r="J3" s="853"/>
      <c r="K3" s="853"/>
      <c r="L3" s="853"/>
      <c r="M3" s="536"/>
      <c r="N3" s="536"/>
    </row>
    <row r="4" spans="5:16" ht="15" x14ac:dyDescent="0.2">
      <c r="E4" s="853" t="s">
        <v>164</v>
      </c>
      <c r="F4" s="853"/>
      <c r="G4" s="853"/>
      <c r="H4" s="853"/>
      <c r="I4" s="853"/>
      <c r="J4" s="853"/>
      <c r="K4" s="853"/>
      <c r="L4" s="853"/>
      <c r="M4" s="536"/>
      <c r="N4" s="536"/>
    </row>
    <row r="5" spans="5:16" ht="15" x14ac:dyDescent="0.2">
      <c r="E5" s="853" t="s">
        <v>321</v>
      </c>
      <c r="F5" s="853"/>
      <c r="G5" s="853"/>
      <c r="H5" s="853"/>
      <c r="I5" s="853"/>
      <c r="J5" s="853"/>
      <c r="K5" s="853"/>
      <c r="L5" s="853"/>
      <c r="M5" s="536"/>
      <c r="N5" s="536"/>
    </row>
    <row r="6" spans="5:16" ht="13.5" thickBot="1" x14ac:dyDescent="0.25"/>
    <row r="7" spans="5:16" ht="78.75" customHeight="1" thickBot="1" x14ac:dyDescent="0.25">
      <c r="E7" s="537" t="s">
        <v>146</v>
      </c>
      <c r="F7" s="538" t="s">
        <v>0</v>
      </c>
      <c r="G7" s="539" t="s">
        <v>221</v>
      </c>
      <c r="H7" s="539" t="s">
        <v>219</v>
      </c>
      <c r="I7" s="539" t="s">
        <v>220</v>
      </c>
      <c r="J7" s="539" t="s">
        <v>113</v>
      </c>
      <c r="K7" s="539" t="s">
        <v>156</v>
      </c>
      <c r="L7" s="540" t="s">
        <v>144</v>
      </c>
    </row>
    <row r="8" spans="5:16" ht="18.75" customHeight="1" x14ac:dyDescent="0.2">
      <c r="E8" s="541" t="s">
        <v>158</v>
      </c>
      <c r="F8" s="542" t="s">
        <v>45</v>
      </c>
      <c r="G8" s="471">
        <f>G9+G10+G11</f>
        <v>75158838000</v>
      </c>
      <c r="H8" s="471">
        <f>H9+H11+H10</f>
        <v>5464648635</v>
      </c>
      <c r="I8" s="471">
        <f>I9+I11+I10</f>
        <v>5464648635</v>
      </c>
      <c r="J8" s="471">
        <f>J9+J11+J10</f>
        <v>29678507010</v>
      </c>
      <c r="K8" s="544">
        <f>J8/G8*100</f>
        <v>39.48771401974043</v>
      </c>
      <c r="L8" s="545"/>
      <c r="M8" s="571">
        <f>H14+H24+H35+H41+H44+H45+H48+H51+H52</f>
        <v>2058114577</v>
      </c>
      <c r="N8" s="546"/>
    </row>
    <row r="9" spans="5:16" ht="18.75" customHeight="1" x14ac:dyDescent="0.2">
      <c r="E9" s="541" t="s">
        <v>168</v>
      </c>
      <c r="F9" s="547" t="s">
        <v>26</v>
      </c>
      <c r="G9" s="472">
        <f>$G$13</f>
        <v>74320354000</v>
      </c>
      <c r="H9" s="472">
        <f>H13</f>
        <v>5229611930</v>
      </c>
      <c r="I9" s="472">
        <f t="shared" ref="I9:J9" si="0">I13</f>
        <v>5229611930</v>
      </c>
      <c r="J9" s="472">
        <f t="shared" si="0"/>
        <v>28886675605</v>
      </c>
      <c r="K9" s="549">
        <f>J9/G9*100</f>
        <v>38.867785270506111</v>
      </c>
      <c r="L9" s="550"/>
      <c r="M9" s="551"/>
      <c r="N9" s="552"/>
    </row>
    <row r="10" spans="5:16" ht="18.75" customHeight="1" x14ac:dyDescent="0.2">
      <c r="E10" s="541" t="s">
        <v>169</v>
      </c>
      <c r="F10" s="547" t="s">
        <v>27</v>
      </c>
      <c r="G10" s="472">
        <f>$G$60</f>
        <v>538484000</v>
      </c>
      <c r="H10" s="472">
        <f>H60</f>
        <v>0</v>
      </c>
      <c r="I10" s="472">
        <f t="shared" ref="I10:J10" si="1">I60</f>
        <v>0</v>
      </c>
      <c r="J10" s="472">
        <f t="shared" si="1"/>
        <v>30385600</v>
      </c>
      <c r="K10" s="549">
        <f>J10/G10*100</f>
        <v>5.6428046144360842</v>
      </c>
      <c r="L10" s="550"/>
      <c r="N10" s="546"/>
    </row>
    <row r="11" spans="5:16" ht="18.75" customHeight="1" x14ac:dyDescent="0.2">
      <c r="E11" s="541" t="str">
        <f>E64</f>
        <v>4.1.04</v>
      </c>
      <c r="F11" s="547" t="s">
        <v>129</v>
      </c>
      <c r="G11" s="472">
        <f>G64</f>
        <v>300000000</v>
      </c>
      <c r="H11" s="472">
        <f>H64</f>
        <v>235036705</v>
      </c>
      <c r="I11" s="472">
        <f t="shared" ref="I11" si="2">I64</f>
        <v>235036705</v>
      </c>
      <c r="J11" s="472">
        <f>J64</f>
        <v>761445805</v>
      </c>
      <c r="K11" s="549">
        <f>J11/G11*100</f>
        <v>253.81526833333334</v>
      </c>
      <c r="L11" s="550"/>
    </row>
    <row r="12" spans="5:16" ht="5.0999999999999996" customHeight="1" x14ac:dyDescent="0.2">
      <c r="E12" s="554"/>
      <c r="F12" s="555"/>
      <c r="G12" s="556"/>
      <c r="H12" s="556"/>
      <c r="I12" s="556"/>
      <c r="J12" s="556"/>
      <c r="K12" s="558"/>
      <c r="L12" s="559"/>
    </row>
    <row r="13" spans="5:16" ht="18.75" customHeight="1" x14ac:dyDescent="0.2">
      <c r="E13" s="560" t="str">
        <f>E9</f>
        <v>4.1.01</v>
      </c>
      <c r="F13" s="561" t="str">
        <f>F9</f>
        <v>PENDAPATAN PAJAK DAERAH</v>
      </c>
      <c r="G13" s="562">
        <f>G14+G24+G35+G41+G44+G45+G48+G51+G52+G55+G58</f>
        <v>74320354000</v>
      </c>
      <c r="H13" s="562">
        <f>H14+H24+H35+H41+H44+H45+H48+H51+H52+H55+H58</f>
        <v>5229611930</v>
      </c>
      <c r="I13" s="562">
        <f>H13</f>
        <v>5229611930</v>
      </c>
      <c r="J13" s="562">
        <f t="shared" ref="J13" si="3">J14+J24+J35+J41+J44+J45+J48+J51+J52+J55+J58</f>
        <v>28886675605</v>
      </c>
      <c r="K13" s="564">
        <f>J13/G13*100</f>
        <v>38.867785270506111</v>
      </c>
      <c r="L13" s="565"/>
      <c r="M13" s="571"/>
    </row>
    <row r="14" spans="5:16" ht="18.75" customHeight="1" x14ac:dyDescent="0.2">
      <c r="E14" s="566" t="s">
        <v>170</v>
      </c>
      <c r="F14" s="567" t="s">
        <v>157</v>
      </c>
      <c r="G14" s="473">
        <f>G15+G18+G21</f>
        <v>2463180809</v>
      </c>
      <c r="H14" s="473">
        <f>H15+H18+H21</f>
        <v>84669807</v>
      </c>
      <c r="I14" s="473">
        <f t="shared" ref="I14:J14" si="4">I15+I18+I21</f>
        <v>84669807</v>
      </c>
      <c r="J14" s="473">
        <f t="shared" si="4"/>
        <v>821212025</v>
      </c>
      <c r="K14" s="569">
        <f>J14/G14*100</f>
        <v>33.339494283141761</v>
      </c>
      <c r="L14" s="570"/>
    </row>
    <row r="15" spans="5:16" ht="18.75" customHeight="1" x14ac:dyDescent="0.2">
      <c r="E15" s="572" t="s">
        <v>171</v>
      </c>
      <c r="F15" s="573" t="s">
        <v>175</v>
      </c>
      <c r="G15" s="474">
        <v>2001580809</v>
      </c>
      <c r="H15" s="474">
        <f>H16+H17</f>
        <v>56921487</v>
      </c>
      <c r="I15" s="474">
        <f t="shared" ref="I15:J15" si="5">I16+I17</f>
        <v>56921487</v>
      </c>
      <c r="J15" s="474">
        <f t="shared" si="5"/>
        <v>539333810</v>
      </c>
      <c r="K15" s="575">
        <f>J15/G15*100</f>
        <v>26.945392740323783</v>
      </c>
      <c r="L15" s="570"/>
      <c r="M15" s="666"/>
    </row>
    <row r="16" spans="5:16" ht="18.75" customHeight="1" x14ac:dyDescent="0.2">
      <c r="E16" s="572"/>
      <c r="F16" s="577" t="s">
        <v>149</v>
      </c>
      <c r="G16" s="475"/>
      <c r="H16" s="474">
        <v>56921487</v>
      </c>
      <c r="I16" s="474">
        <f>H16</f>
        <v>56921487</v>
      </c>
      <c r="J16" s="474">
        <f>H16+'REKON-AGUSTUS'!J16</f>
        <v>539053810</v>
      </c>
      <c r="K16" s="578"/>
      <c r="L16" s="570"/>
      <c r="M16" s="546"/>
      <c r="N16" s="546"/>
    </row>
    <row r="17" spans="5:16" ht="18.75" customHeight="1" x14ac:dyDescent="0.2">
      <c r="E17" s="572"/>
      <c r="F17" s="577" t="s">
        <v>147</v>
      </c>
      <c r="G17" s="475"/>
      <c r="H17" s="486">
        <v>0</v>
      </c>
      <c r="I17" s="475">
        <f t="shared" ref="I17:I23" si="6">H17</f>
        <v>0</v>
      </c>
      <c r="J17" s="474">
        <f>H17+'REKON-AGUSTUS'!J17</f>
        <v>280000</v>
      </c>
      <c r="K17" s="578"/>
      <c r="L17" s="570"/>
      <c r="M17" s="571"/>
    </row>
    <row r="18" spans="5:16" ht="21.75" customHeight="1" x14ac:dyDescent="0.2">
      <c r="E18" s="572" t="s">
        <v>173</v>
      </c>
      <c r="F18" s="580" t="s">
        <v>172</v>
      </c>
      <c r="G18" s="474">
        <v>350000000</v>
      </c>
      <c r="H18" s="474">
        <f>H19+H20</f>
        <v>24203320</v>
      </c>
      <c r="I18" s="474">
        <f t="shared" ref="I18" si="7">I19+I20</f>
        <v>24203320</v>
      </c>
      <c r="J18" s="474">
        <f>J19+J20</f>
        <v>251585715</v>
      </c>
      <c r="K18" s="575">
        <f>J18/G18*100</f>
        <v>71.881632857142847</v>
      </c>
      <c r="L18" s="570"/>
      <c r="M18" s="546"/>
      <c r="N18" s="546"/>
    </row>
    <row r="19" spans="5:16" ht="36.75" customHeight="1" x14ac:dyDescent="0.2">
      <c r="E19" s="572"/>
      <c r="F19" s="581" t="s">
        <v>150</v>
      </c>
      <c r="G19" s="474"/>
      <c r="H19" s="475">
        <v>24203320</v>
      </c>
      <c r="I19" s="475">
        <f t="shared" si="6"/>
        <v>24203320</v>
      </c>
      <c r="J19" s="474">
        <f>H19+'REKON-AGUSTUS'!J19</f>
        <v>232134419</v>
      </c>
      <c r="K19" s="575"/>
      <c r="L19" s="570"/>
      <c r="M19" s="576"/>
    </row>
    <row r="20" spans="5:16" ht="34.5" customHeight="1" x14ac:dyDescent="0.2">
      <c r="E20" s="572"/>
      <c r="F20" s="581" t="s">
        <v>148</v>
      </c>
      <c r="G20" s="475"/>
      <c r="H20" s="475">
        <v>0</v>
      </c>
      <c r="I20" s="475">
        <f t="shared" si="6"/>
        <v>0</v>
      </c>
      <c r="J20" s="474">
        <f>H20+'REKON-AGUSTUS'!J20</f>
        <v>19451296</v>
      </c>
      <c r="K20" s="575"/>
      <c r="L20" s="570"/>
      <c r="M20" s="546"/>
    </row>
    <row r="21" spans="5:16" ht="18.75" customHeight="1" x14ac:dyDescent="0.2">
      <c r="E21" s="572" t="s">
        <v>174</v>
      </c>
      <c r="F21" s="573" t="s">
        <v>176</v>
      </c>
      <c r="G21" s="474">
        <v>111600000</v>
      </c>
      <c r="H21" s="474">
        <f>H22+H23</f>
        <v>3545000</v>
      </c>
      <c r="I21" s="474">
        <f t="shared" ref="I21:J21" si="8">I22+I23</f>
        <v>3545000</v>
      </c>
      <c r="J21" s="474">
        <f t="shared" si="8"/>
        <v>30292500</v>
      </c>
      <c r="K21" s="575">
        <f>J21/G21*100</f>
        <v>27.143817204301072</v>
      </c>
      <c r="L21" s="671"/>
      <c r="M21" s="546"/>
    </row>
    <row r="22" spans="5:16" ht="18.75" customHeight="1" x14ac:dyDescent="0.2">
      <c r="E22" s="572"/>
      <c r="F22" s="577" t="s">
        <v>151</v>
      </c>
      <c r="G22" s="474"/>
      <c r="H22" s="475">
        <v>3545000</v>
      </c>
      <c r="I22" s="475">
        <f t="shared" si="6"/>
        <v>3545000</v>
      </c>
      <c r="J22" s="474">
        <f>H22+'REKON-AGUSTUS'!J22</f>
        <v>29442500</v>
      </c>
      <c r="K22" s="575"/>
      <c r="L22" s="570"/>
      <c r="M22" s="576"/>
    </row>
    <row r="23" spans="5:16" ht="18.75" customHeight="1" x14ac:dyDescent="0.2">
      <c r="E23" s="572"/>
      <c r="F23" s="577" t="str">
        <f xml:space="preserve"> "Penerimaan Piutang " &amp;F21</f>
        <v>Penerimaan Piutang Pajak Wisma Pariwisata</v>
      </c>
      <c r="G23" s="475"/>
      <c r="H23" s="475">
        <v>0</v>
      </c>
      <c r="I23" s="475">
        <f t="shared" si="6"/>
        <v>0</v>
      </c>
      <c r="J23" s="474">
        <f>H23+'REKON-AGUSTUS'!J23</f>
        <v>850000</v>
      </c>
      <c r="K23" s="575"/>
      <c r="L23" s="570"/>
      <c r="M23" s="571"/>
    </row>
    <row r="24" spans="5:16" ht="18.75" customHeight="1" x14ac:dyDescent="0.2">
      <c r="E24" s="566" t="s">
        <v>177</v>
      </c>
      <c r="F24" s="582" t="s">
        <v>159</v>
      </c>
      <c r="G24" s="476">
        <v>3637447807</v>
      </c>
      <c r="H24" s="473">
        <f>H25+H28+H31+H34</f>
        <v>300319567</v>
      </c>
      <c r="I24" s="473">
        <f t="shared" ref="I24:J24" si="9">I25+I28+I31+I34</f>
        <v>300319567</v>
      </c>
      <c r="J24" s="473">
        <f t="shared" si="9"/>
        <v>1989093650</v>
      </c>
      <c r="K24" s="569">
        <f>J24/G24*100</f>
        <v>54.683771576657016</v>
      </c>
      <c r="L24" s="570"/>
      <c r="N24" s="576"/>
    </row>
    <row r="25" spans="5:16" ht="18.75" customHeight="1" x14ac:dyDescent="0.2">
      <c r="E25" s="572" t="s">
        <v>178</v>
      </c>
      <c r="F25" s="573" t="s">
        <v>179</v>
      </c>
      <c r="G25" s="477"/>
      <c r="H25" s="474">
        <f>H26+H27</f>
        <v>111723602</v>
      </c>
      <c r="I25" s="474">
        <f t="shared" ref="I25:J25" si="10">I26+I27</f>
        <v>111723602</v>
      </c>
      <c r="J25" s="474">
        <f t="shared" si="10"/>
        <v>942720580</v>
      </c>
      <c r="K25" s="575"/>
      <c r="L25" s="570"/>
      <c r="M25" s="546"/>
      <c r="N25" s="576"/>
      <c r="P25" s="551"/>
    </row>
    <row r="26" spans="5:16" ht="18.75" customHeight="1" x14ac:dyDescent="0.2">
      <c r="E26" s="572"/>
      <c r="F26" s="577" t="s">
        <v>180</v>
      </c>
      <c r="G26" s="474"/>
      <c r="H26" s="475">
        <v>85752559</v>
      </c>
      <c r="I26" s="475">
        <f t="shared" ref="I26:I50" si="11">H26</f>
        <v>85752559</v>
      </c>
      <c r="J26" s="474">
        <f>H26+'REKON-AGUSTUS'!J26</f>
        <v>840536754</v>
      </c>
      <c r="K26" s="575"/>
      <c r="L26" s="570"/>
      <c r="M26" s="546"/>
      <c r="N26" s="576"/>
    </row>
    <row r="27" spans="5:16" ht="18.75" customHeight="1" x14ac:dyDescent="0.2">
      <c r="E27" s="572"/>
      <c r="F27" s="577" t="str">
        <f xml:space="preserve"> "Penerimaan Piutang " &amp;F25</f>
        <v>Penerimaan Piutang Pajak Restoran dan Sejenisnya</v>
      </c>
      <c r="G27" s="475"/>
      <c r="H27" s="486">
        <v>25971043</v>
      </c>
      <c r="I27" s="475">
        <f t="shared" si="11"/>
        <v>25971043</v>
      </c>
      <c r="J27" s="474">
        <f>H27+'REKON-AGUSTUS'!J27</f>
        <v>102183826</v>
      </c>
      <c r="K27" s="578"/>
      <c r="L27" s="570"/>
      <c r="M27" s="546"/>
    </row>
    <row r="28" spans="5:16" ht="18.75" customHeight="1" x14ac:dyDescent="0.2">
      <c r="E28" s="572" t="s">
        <v>181</v>
      </c>
      <c r="F28" s="573" t="s">
        <v>182</v>
      </c>
      <c r="G28" s="477"/>
      <c r="H28" s="483">
        <f>H29+H30</f>
        <v>16825640</v>
      </c>
      <c r="I28" s="483">
        <f t="shared" ref="I28:J28" si="12">I29+I30</f>
        <v>16825640</v>
      </c>
      <c r="J28" s="483">
        <f t="shared" si="12"/>
        <v>135853767</v>
      </c>
      <c r="K28" s="575"/>
      <c r="L28" s="570"/>
      <c r="M28" s="576"/>
    </row>
    <row r="29" spans="5:16" ht="18.75" customHeight="1" x14ac:dyDescent="0.2">
      <c r="E29" s="572"/>
      <c r="F29" s="577" t="s">
        <v>183</v>
      </c>
      <c r="G29" s="474"/>
      <c r="H29" s="475">
        <v>16825640</v>
      </c>
      <c r="I29" s="475">
        <f t="shared" si="11"/>
        <v>16825640</v>
      </c>
      <c r="J29" s="474">
        <f>H29+'REKON-AGUSTUS'!J29</f>
        <v>129106467</v>
      </c>
      <c r="K29" s="575"/>
      <c r="L29" s="570"/>
      <c r="M29" s="552"/>
      <c r="N29" s="583"/>
    </row>
    <row r="30" spans="5:16" ht="18.75" customHeight="1" x14ac:dyDescent="0.2">
      <c r="E30" s="572"/>
      <c r="F30" s="577" t="str">
        <f xml:space="preserve"> "Penerimaan Piutang " &amp;F28</f>
        <v>Penerimaan Piutang Pajak Rumah Makan dan Sejenisnya</v>
      </c>
      <c r="G30" s="475"/>
      <c r="H30" s="486">
        <v>0</v>
      </c>
      <c r="I30" s="475">
        <f t="shared" si="11"/>
        <v>0</v>
      </c>
      <c r="J30" s="474">
        <f>H30+'REKON-AGUSTUS'!J30</f>
        <v>6747300</v>
      </c>
      <c r="K30" s="578"/>
      <c r="L30" s="570"/>
      <c r="M30" s="546"/>
      <c r="N30" s="584"/>
    </row>
    <row r="31" spans="5:16" ht="18.75" customHeight="1" x14ac:dyDescent="0.2">
      <c r="E31" s="572" t="s">
        <v>184</v>
      </c>
      <c r="F31" s="573" t="s">
        <v>185</v>
      </c>
      <c r="G31" s="477"/>
      <c r="H31" s="474">
        <f>H32+H33</f>
        <v>32298135</v>
      </c>
      <c r="I31" s="474">
        <f t="shared" ref="I31:J31" si="13">I32+I33</f>
        <v>32298135</v>
      </c>
      <c r="J31" s="474">
        <f t="shared" si="13"/>
        <v>312819233</v>
      </c>
      <c r="K31" s="575"/>
      <c r="L31" s="570"/>
      <c r="M31" s="475"/>
    </row>
    <row r="32" spans="5:16" ht="18.75" customHeight="1" x14ac:dyDescent="0.2">
      <c r="E32" s="572"/>
      <c r="F32" s="577" t="s">
        <v>186</v>
      </c>
      <c r="G32" s="475"/>
      <c r="H32" s="475">
        <v>32298135</v>
      </c>
      <c r="I32" s="475">
        <f t="shared" si="11"/>
        <v>32298135</v>
      </c>
      <c r="J32" s="474">
        <f>H32+'REKON-AGUSTUS'!J32</f>
        <v>280143615</v>
      </c>
      <c r="K32" s="578"/>
      <c r="L32" s="570"/>
      <c r="M32" s="546"/>
      <c r="N32" s="552"/>
    </row>
    <row r="33" spans="5:15" ht="18.75" customHeight="1" x14ac:dyDescent="0.2">
      <c r="E33" s="572"/>
      <c r="F33" s="577" t="str">
        <f xml:space="preserve"> "Penerimaan Piutang " &amp;F31</f>
        <v>Penerimaan Piutang Pajak Kafetaria dan Sejenisnya</v>
      </c>
      <c r="G33" s="475"/>
      <c r="H33" s="486">
        <v>0</v>
      </c>
      <c r="I33" s="475">
        <f t="shared" si="11"/>
        <v>0</v>
      </c>
      <c r="J33" s="474">
        <f>H33+'REKON-AGUSTUS'!J33</f>
        <v>32675618</v>
      </c>
      <c r="K33" s="575"/>
      <c r="L33" s="570"/>
      <c r="M33" s="576"/>
      <c r="N33" s="546"/>
    </row>
    <row r="34" spans="5:15" ht="18.75" customHeight="1" x14ac:dyDescent="0.2">
      <c r="E34" s="572" t="s">
        <v>188</v>
      </c>
      <c r="F34" s="573" t="s">
        <v>187</v>
      </c>
      <c r="G34" s="477"/>
      <c r="H34" s="474">
        <v>139472190</v>
      </c>
      <c r="I34" s="474">
        <f>H34</f>
        <v>139472190</v>
      </c>
      <c r="J34" s="474">
        <f>H34+'REKON-AGUSTUS'!J34</f>
        <v>597700070</v>
      </c>
      <c r="K34" s="575"/>
      <c r="L34" s="570"/>
      <c r="M34" s="571"/>
      <c r="N34" s="546"/>
    </row>
    <row r="35" spans="5:15" ht="18.75" customHeight="1" x14ac:dyDescent="0.2">
      <c r="E35" s="566" t="s">
        <v>189</v>
      </c>
      <c r="F35" s="567" t="s">
        <v>160</v>
      </c>
      <c r="G35" s="473">
        <f>G36+G39</f>
        <v>11590549</v>
      </c>
      <c r="H35" s="473">
        <f>H36</f>
        <v>1240000</v>
      </c>
      <c r="I35" s="473">
        <f t="shared" ref="I35:J35" si="14">I36</f>
        <v>1240000</v>
      </c>
      <c r="J35" s="473">
        <f t="shared" si="14"/>
        <v>11860000</v>
      </c>
      <c r="K35" s="569">
        <f>J35/G35*100</f>
        <v>102.32474751627383</v>
      </c>
      <c r="L35" s="570"/>
      <c r="N35" s="546"/>
    </row>
    <row r="36" spans="5:15" ht="18.75" customHeight="1" x14ac:dyDescent="0.2">
      <c r="E36" s="585" t="s">
        <v>191</v>
      </c>
      <c r="F36" s="586" t="s">
        <v>190</v>
      </c>
      <c r="G36" s="474">
        <v>11590549</v>
      </c>
      <c r="H36" s="474">
        <f>H37+H38+H39+H40</f>
        <v>1240000</v>
      </c>
      <c r="I36" s="474">
        <f>H36</f>
        <v>1240000</v>
      </c>
      <c r="J36" s="474">
        <f>J37+J38+J39+J40</f>
        <v>11860000</v>
      </c>
      <c r="K36" s="575">
        <f>J36/G36*100</f>
        <v>102.32474751627383</v>
      </c>
      <c r="L36" s="570"/>
      <c r="N36" s="587"/>
      <c r="O36" s="552"/>
    </row>
    <row r="37" spans="5:15" ht="18.75" customHeight="1" x14ac:dyDescent="0.2">
      <c r="E37" s="585"/>
      <c r="F37" s="588" t="s">
        <v>192</v>
      </c>
      <c r="G37" s="474"/>
      <c r="H37" s="475">
        <v>0</v>
      </c>
      <c r="I37" s="475">
        <f t="shared" si="11"/>
        <v>0</v>
      </c>
      <c r="J37" s="474">
        <f>H37+'REKON-AGUSTUS'!J37</f>
        <v>2130000</v>
      </c>
      <c r="K37" s="575"/>
      <c r="L37" s="570"/>
      <c r="N37" s="552"/>
      <c r="O37" s="546"/>
    </row>
    <row r="38" spans="5:15" ht="18.75" customHeight="1" x14ac:dyDescent="0.2">
      <c r="E38" s="585"/>
      <c r="F38" s="577" t="str">
        <f xml:space="preserve"> "Penerimaan Piutang " &amp;F36</f>
        <v>Penerimaan Piutang Pajak Diskotik, Karaoke, Club Malam, dan Sejenisnya</v>
      </c>
      <c r="G38" s="474"/>
      <c r="H38" s="481">
        <v>0</v>
      </c>
      <c r="I38" s="481">
        <f t="shared" si="11"/>
        <v>0</v>
      </c>
      <c r="J38" s="474">
        <f>H38+'REKON-AGUSTUS'!J38</f>
        <v>0</v>
      </c>
      <c r="K38" s="578"/>
      <c r="L38" s="570"/>
      <c r="N38" s="546"/>
    </row>
    <row r="39" spans="5:15" ht="18.75" customHeight="1" x14ac:dyDescent="0.2">
      <c r="E39" s="585"/>
      <c r="F39" s="577" t="s">
        <v>225</v>
      </c>
      <c r="G39" s="474"/>
      <c r="H39" s="481">
        <v>1240000</v>
      </c>
      <c r="I39" s="481">
        <f t="shared" si="11"/>
        <v>1240000</v>
      </c>
      <c r="J39" s="474">
        <f>H39+'REKON-AGUSTUS'!J39</f>
        <v>9730000</v>
      </c>
      <c r="K39" s="578"/>
      <c r="L39" s="570"/>
      <c r="M39" s="551"/>
    </row>
    <row r="40" spans="5:15" ht="18.75" customHeight="1" x14ac:dyDescent="0.2">
      <c r="E40" s="585"/>
      <c r="F40" s="577" t="s">
        <v>275</v>
      </c>
      <c r="G40" s="474"/>
      <c r="H40" s="481">
        <v>0</v>
      </c>
      <c r="I40" s="481">
        <f t="shared" si="11"/>
        <v>0</v>
      </c>
      <c r="J40" s="474">
        <f>H40+'REKON-AGUSTUS'!J40</f>
        <v>0</v>
      </c>
      <c r="K40" s="578"/>
      <c r="L40" s="570"/>
      <c r="M40" s="551"/>
    </row>
    <row r="41" spans="5:15" ht="18.75" customHeight="1" x14ac:dyDescent="0.2">
      <c r="E41" s="566" t="s">
        <v>193</v>
      </c>
      <c r="F41" s="567" t="s">
        <v>161</v>
      </c>
      <c r="G41" s="473">
        <f>G42+G43</f>
        <v>846864648</v>
      </c>
      <c r="H41" s="473">
        <f>H42+H43</f>
        <v>22543600</v>
      </c>
      <c r="I41" s="473">
        <f t="shared" ref="I41:J41" si="15">I42+I43</f>
        <v>22543600</v>
      </c>
      <c r="J41" s="473">
        <f t="shared" si="15"/>
        <v>387019100</v>
      </c>
      <c r="K41" s="569">
        <f>J41/G41*100</f>
        <v>45.700230953553749</v>
      </c>
      <c r="L41" s="570"/>
    </row>
    <row r="42" spans="5:15" ht="18.75" customHeight="1" x14ac:dyDescent="0.2">
      <c r="E42" s="572" t="s">
        <v>195</v>
      </c>
      <c r="F42" s="573" t="s">
        <v>194</v>
      </c>
      <c r="G42" s="478">
        <v>426864648</v>
      </c>
      <c r="H42" s="478">
        <v>9450000</v>
      </c>
      <c r="I42" s="478">
        <f t="shared" si="11"/>
        <v>9450000</v>
      </c>
      <c r="J42" s="474">
        <f>H42+'REKON-AGUSTUS'!J42</f>
        <v>120700000</v>
      </c>
      <c r="K42" s="575">
        <f t="shared" ref="K42:K48" si="16">J42/G42*100</f>
        <v>28.275941932769282</v>
      </c>
      <c r="L42" s="570"/>
    </row>
    <row r="43" spans="5:15" ht="18.75" customHeight="1" x14ac:dyDescent="0.2">
      <c r="E43" s="572" t="s">
        <v>196</v>
      </c>
      <c r="F43" s="573" t="s">
        <v>197</v>
      </c>
      <c r="G43" s="478">
        <v>420000000</v>
      </c>
      <c r="H43" s="478">
        <v>13093600</v>
      </c>
      <c r="I43" s="478">
        <f t="shared" si="11"/>
        <v>13093600</v>
      </c>
      <c r="J43" s="474">
        <f>H43+'REKON-AGUSTUS'!J43</f>
        <v>266319100</v>
      </c>
      <c r="K43" s="575">
        <f t="shared" si="16"/>
        <v>63.409309523809519</v>
      </c>
      <c r="L43" s="570"/>
      <c r="M43" s="726">
        <v>0.75</v>
      </c>
    </row>
    <row r="44" spans="5:15" ht="18.75" customHeight="1" x14ac:dyDescent="0.2">
      <c r="E44" s="566" t="s">
        <v>198</v>
      </c>
      <c r="F44" s="567" t="s">
        <v>162</v>
      </c>
      <c r="G44" s="479">
        <v>20400000000</v>
      </c>
      <c r="H44" s="480">
        <v>1574274513</v>
      </c>
      <c r="I44" s="480">
        <f>H44</f>
        <v>1574274513</v>
      </c>
      <c r="J44" s="473">
        <f>H44+'REKON-AGUSTUS'!J44</f>
        <v>14018348176</v>
      </c>
      <c r="K44" s="569">
        <f t="shared" si="16"/>
        <v>68.71739301960784</v>
      </c>
      <c r="L44" s="570"/>
      <c r="M44" s="718">
        <f>G44*75%</f>
        <v>15300000000</v>
      </c>
      <c r="N44" s="725">
        <f>J44-M44</f>
        <v>-1281651824</v>
      </c>
    </row>
    <row r="45" spans="5:15" ht="18.75" customHeight="1" x14ac:dyDescent="0.2">
      <c r="E45" s="566" t="s">
        <v>199</v>
      </c>
      <c r="F45" s="567" t="s">
        <v>85</v>
      </c>
      <c r="G45" s="480">
        <v>300000000</v>
      </c>
      <c r="H45" s="480">
        <f>H46+H47</f>
        <v>3215000</v>
      </c>
      <c r="I45" s="480">
        <f t="shared" ref="I45:J45" si="17">I46+I47</f>
        <v>3215000</v>
      </c>
      <c r="J45" s="479">
        <f t="shared" si="17"/>
        <v>33870000</v>
      </c>
      <c r="K45" s="569">
        <f t="shared" si="16"/>
        <v>11.29</v>
      </c>
      <c r="L45" s="570"/>
      <c r="M45" s="589"/>
    </row>
    <row r="46" spans="5:15" ht="18.75" customHeight="1" x14ac:dyDescent="0.2">
      <c r="E46" s="566"/>
      <c r="F46" s="588" t="s">
        <v>163</v>
      </c>
      <c r="G46" s="480"/>
      <c r="H46" s="478">
        <v>3215000</v>
      </c>
      <c r="I46" s="478">
        <f t="shared" si="11"/>
        <v>3215000</v>
      </c>
      <c r="J46" s="474">
        <f>H46+'REKON-AGUSTUS'!J46</f>
        <v>33870000</v>
      </c>
      <c r="K46" s="569"/>
      <c r="L46" s="570"/>
    </row>
    <row r="47" spans="5:15" ht="18.75" customHeight="1" x14ac:dyDescent="0.2">
      <c r="E47" s="566"/>
      <c r="F47" s="577" t="str">
        <f xml:space="preserve"> "Penerimaan Piutang " &amp;F45</f>
        <v>Penerimaan Piutang Pajak Parkir</v>
      </c>
      <c r="G47" s="480"/>
      <c r="H47" s="478">
        <v>0</v>
      </c>
      <c r="I47" s="478">
        <f t="shared" si="11"/>
        <v>0</v>
      </c>
      <c r="J47" s="474">
        <f>H47+'REKON-AGUSTUS'!J47</f>
        <v>0</v>
      </c>
      <c r="K47" s="569"/>
      <c r="L47" s="570"/>
    </row>
    <row r="48" spans="5:15" ht="18.75" customHeight="1" x14ac:dyDescent="0.2">
      <c r="E48" s="566" t="s">
        <v>202</v>
      </c>
      <c r="F48" s="567" t="s">
        <v>200</v>
      </c>
      <c r="G48" s="480">
        <v>80000000</v>
      </c>
      <c r="H48" s="480">
        <f>H49+H50</f>
        <v>13071590</v>
      </c>
      <c r="I48" s="480">
        <f t="shared" ref="I48:J48" si="18">I49+I50</f>
        <v>13071590</v>
      </c>
      <c r="J48" s="480">
        <f t="shared" si="18"/>
        <v>107180795</v>
      </c>
      <c r="K48" s="569">
        <f t="shared" si="16"/>
        <v>133.97599374999999</v>
      </c>
      <c r="L48" s="570"/>
    </row>
    <row r="49" spans="5:19" ht="18.75" customHeight="1" x14ac:dyDescent="0.2">
      <c r="E49" s="572"/>
      <c r="F49" s="577" t="s">
        <v>201</v>
      </c>
      <c r="G49" s="478"/>
      <c r="H49" s="481">
        <v>13071590</v>
      </c>
      <c r="I49" s="481">
        <f t="shared" si="11"/>
        <v>13071590</v>
      </c>
      <c r="J49" s="474">
        <f>H49+'REKON-AGUSTUS'!J49</f>
        <v>104663295</v>
      </c>
      <c r="K49" s="575"/>
      <c r="L49" s="570"/>
    </row>
    <row r="50" spans="5:19" ht="18.75" customHeight="1" x14ac:dyDescent="0.2">
      <c r="E50" s="572"/>
      <c r="F50" s="577" t="str">
        <f xml:space="preserve"> "Penerimaan Piutang " &amp;F48</f>
        <v>Penerimaan Piutang Pajak Air Tanah</v>
      </c>
      <c r="G50" s="481"/>
      <c r="H50" s="487">
        <v>0</v>
      </c>
      <c r="I50" s="481">
        <f t="shared" si="11"/>
        <v>0</v>
      </c>
      <c r="J50" s="474">
        <f>H50+'REKON-AGUSTUS'!J50</f>
        <v>2517500</v>
      </c>
      <c r="K50" s="578"/>
      <c r="L50" s="570"/>
      <c r="M50" s="535" t="s">
        <v>276</v>
      </c>
    </row>
    <row r="51" spans="5:19" ht="18.75" customHeight="1" x14ac:dyDescent="0.2">
      <c r="E51" s="566" t="s">
        <v>203</v>
      </c>
      <c r="F51" s="567" t="s">
        <v>87</v>
      </c>
      <c r="G51" s="480">
        <v>500000000</v>
      </c>
      <c r="H51" s="480">
        <v>25200000</v>
      </c>
      <c r="I51" s="480">
        <f>H51</f>
        <v>25200000</v>
      </c>
      <c r="J51" s="473">
        <f>H51+'REKON-JULI'!J51</f>
        <v>25200000</v>
      </c>
      <c r="K51" s="569">
        <f>J51/G51*100</f>
        <v>5.04</v>
      </c>
      <c r="L51" s="570"/>
    </row>
    <row r="52" spans="5:19" ht="18.75" customHeight="1" x14ac:dyDescent="0.2">
      <c r="E52" s="566" t="s">
        <v>204</v>
      </c>
      <c r="F52" s="567" t="s">
        <v>226</v>
      </c>
      <c r="G52" s="480">
        <v>785886750</v>
      </c>
      <c r="H52" s="480">
        <f>H53+H54</f>
        <v>33580500</v>
      </c>
      <c r="I52" s="480">
        <f t="shared" ref="I52" si="19">I53+I54</f>
        <v>33580500</v>
      </c>
      <c r="J52" s="473">
        <f>J53+J54</f>
        <v>173806250</v>
      </c>
      <c r="K52" s="569">
        <f t="shared" ref="K52" si="20">J52/G52*100</f>
        <v>22.115941005494751</v>
      </c>
      <c r="L52" s="570"/>
    </row>
    <row r="53" spans="5:19" ht="18.75" customHeight="1" x14ac:dyDescent="0.2">
      <c r="E53" s="566"/>
      <c r="F53" s="590" t="s">
        <v>228</v>
      </c>
      <c r="G53" s="480"/>
      <c r="H53" s="478">
        <v>33580500</v>
      </c>
      <c r="I53" s="478">
        <f>H53</f>
        <v>33580500</v>
      </c>
      <c r="J53" s="474">
        <f>H53+'REKON-AGUSTUS'!J53</f>
        <v>173806250</v>
      </c>
      <c r="K53" s="569"/>
      <c r="L53" s="570"/>
    </row>
    <row r="54" spans="5:19" ht="18.75" customHeight="1" x14ac:dyDescent="0.2">
      <c r="E54" s="566"/>
      <c r="F54" s="590" t="s">
        <v>227</v>
      </c>
      <c r="G54" s="480"/>
      <c r="H54" s="488">
        <v>0</v>
      </c>
      <c r="I54" s="478">
        <f>H54</f>
        <v>0</v>
      </c>
      <c r="J54" s="474">
        <f>H54+'REKON-AGUSTUS'!J54</f>
        <v>0</v>
      </c>
      <c r="K54" s="569"/>
      <c r="L54" s="570"/>
    </row>
    <row r="55" spans="5:19" ht="27" customHeight="1" x14ac:dyDescent="0.2">
      <c r="E55" s="566" t="s">
        <v>206</v>
      </c>
      <c r="F55" s="591" t="s">
        <v>205</v>
      </c>
      <c r="G55" s="482">
        <f>G56+G57</f>
        <v>33451567633</v>
      </c>
      <c r="H55" s="482">
        <f>H56+H57</f>
        <v>2318466753</v>
      </c>
      <c r="I55" s="482">
        <f t="shared" ref="I55:J55" si="21">I56+I57</f>
        <v>2318466753</v>
      </c>
      <c r="J55" s="482">
        <f t="shared" si="21"/>
        <v>6863810959</v>
      </c>
      <c r="K55" s="592">
        <f>J55/G55*100</f>
        <v>20.518652621316452</v>
      </c>
      <c r="L55" s="702"/>
      <c r="M55" s="546">
        <f>H55+H66+H67</f>
        <v>2553503458</v>
      </c>
      <c r="N55" s="571">
        <f>J55+J64</f>
        <v>7625256764</v>
      </c>
      <c r="O55" s="576"/>
      <c r="P55" s="576"/>
      <c r="Q55" s="576"/>
      <c r="S55" s="576"/>
    </row>
    <row r="56" spans="5:19" ht="27" customHeight="1" x14ac:dyDescent="0.2">
      <c r="E56" s="572"/>
      <c r="F56" s="581" t="s">
        <v>207</v>
      </c>
      <c r="G56" s="481">
        <v>15673511656</v>
      </c>
      <c r="H56" s="484">
        <v>1718905635</v>
      </c>
      <c r="I56" s="484">
        <f>H56</f>
        <v>1718905635</v>
      </c>
      <c r="J56" s="474">
        <f>H56+'REKON-AGUSTUS'!J56</f>
        <v>4669614414</v>
      </c>
      <c r="K56" s="593">
        <f t="shared" ref="K56" si="22">J56/G56*100</f>
        <v>29.793032451744267</v>
      </c>
      <c r="L56" s="724"/>
      <c r="O56" s="576"/>
      <c r="P56" s="576"/>
      <c r="Q56" s="576"/>
      <c r="S56" s="576"/>
    </row>
    <row r="57" spans="5:19" ht="27" customHeight="1" x14ac:dyDescent="0.2">
      <c r="E57" s="572"/>
      <c r="F57" s="581" t="s">
        <v>208</v>
      </c>
      <c r="G57" s="481">
        <v>17778055977</v>
      </c>
      <c r="H57" s="485">
        <v>599561118</v>
      </c>
      <c r="I57" s="485">
        <f>H57</f>
        <v>599561118</v>
      </c>
      <c r="J57" s="474">
        <f>H57+'REKON-AGUSTUS'!J57</f>
        <v>2194196545</v>
      </c>
      <c r="K57" s="578"/>
      <c r="L57" s="596"/>
      <c r="M57" s="719">
        <v>0.4</v>
      </c>
      <c r="O57" s="576"/>
      <c r="P57" s="576"/>
      <c r="Q57" s="576"/>
      <c r="S57" s="576"/>
    </row>
    <row r="58" spans="5:19" ht="26.25" customHeight="1" x14ac:dyDescent="0.2">
      <c r="E58" s="566" t="s">
        <v>209</v>
      </c>
      <c r="F58" s="599" t="s">
        <v>115</v>
      </c>
      <c r="G58" s="480">
        <v>11843815804</v>
      </c>
      <c r="H58" s="480">
        <v>853030600</v>
      </c>
      <c r="I58" s="480">
        <f>H58</f>
        <v>853030600</v>
      </c>
      <c r="J58" s="473">
        <f>H58+'REKON-AGUSTUS'!J58</f>
        <v>4455274650</v>
      </c>
      <c r="K58" s="601">
        <f>J58/G58*100</f>
        <v>37.616885670370898</v>
      </c>
      <c r="L58" s="717"/>
      <c r="M58" s="718">
        <f>G58*40%</f>
        <v>4737526321.6000004</v>
      </c>
      <c r="N58" s="725">
        <f>J58-M58</f>
        <v>-282251671.60000038</v>
      </c>
      <c r="O58" s="576"/>
      <c r="P58" s="576"/>
      <c r="Q58" s="576"/>
      <c r="S58" s="576"/>
    </row>
    <row r="59" spans="5:19" ht="10.5" customHeight="1" x14ac:dyDescent="0.2">
      <c r="E59" s="572"/>
      <c r="F59" s="580"/>
      <c r="G59" s="478"/>
      <c r="H59" s="478"/>
      <c r="I59" s="478"/>
      <c r="J59" s="478"/>
      <c r="K59" s="575"/>
      <c r="L59" s="570"/>
      <c r="O59" s="576"/>
      <c r="S59" s="576"/>
    </row>
    <row r="60" spans="5:19" ht="18.75" customHeight="1" x14ac:dyDescent="0.2">
      <c r="E60" s="602" t="str">
        <f>E10</f>
        <v>4.1.02</v>
      </c>
      <c r="F60" s="603" t="str">
        <f>F10</f>
        <v>HASIL RETRIBUSI DAERAH</v>
      </c>
      <c r="G60" s="556">
        <f>G61</f>
        <v>538484000</v>
      </c>
      <c r="H60" s="556">
        <f>H61</f>
        <v>0</v>
      </c>
      <c r="I60" s="556">
        <f t="shared" ref="I60:J61" si="23">I61</f>
        <v>0</v>
      </c>
      <c r="J60" s="556">
        <f t="shared" si="23"/>
        <v>30385600</v>
      </c>
      <c r="K60" s="564">
        <f>J60/G60*100</f>
        <v>5.6428046144360842</v>
      </c>
      <c r="L60" s="565"/>
      <c r="O60" s="576"/>
      <c r="S60" s="723"/>
    </row>
    <row r="61" spans="5:19" s="606" customFormat="1" ht="18.75" customHeight="1" x14ac:dyDescent="0.2">
      <c r="E61" s="572" t="s">
        <v>210</v>
      </c>
      <c r="F61" s="604" t="s">
        <v>93</v>
      </c>
      <c r="G61" s="478">
        <f>G62+G63</f>
        <v>538484000</v>
      </c>
      <c r="H61" s="481">
        <f>H62</f>
        <v>0</v>
      </c>
      <c r="I61" s="481">
        <f t="shared" si="23"/>
        <v>0</v>
      </c>
      <c r="J61" s="481">
        <f t="shared" si="23"/>
        <v>30385600</v>
      </c>
      <c r="K61" s="578">
        <f>J61/G61*100</f>
        <v>5.6428046144360842</v>
      </c>
      <c r="L61" s="605"/>
      <c r="M61" s="704"/>
      <c r="N61" s="704"/>
      <c r="O61" s="704"/>
      <c r="P61" s="704"/>
    </row>
    <row r="62" spans="5:19" ht="18.75" customHeight="1" x14ac:dyDescent="0.2">
      <c r="E62" s="572" t="s">
        <v>211</v>
      </c>
      <c r="F62" s="580" t="s">
        <v>212</v>
      </c>
      <c r="G62" s="481">
        <v>538484000</v>
      </c>
      <c r="H62" s="478">
        <f>H63</f>
        <v>0</v>
      </c>
      <c r="I62" s="478">
        <f>H62</f>
        <v>0</v>
      </c>
      <c r="J62" s="474">
        <f>H62+'REKON-AGUSTUS'!J62</f>
        <v>30385600</v>
      </c>
      <c r="K62" s="575">
        <f>J62/G62*100</f>
        <v>5.6428046144360842</v>
      </c>
      <c r="L62" s="570"/>
    </row>
    <row r="63" spans="5:19" ht="21" customHeight="1" x14ac:dyDescent="0.2">
      <c r="E63" s="572"/>
      <c r="F63" s="581" t="s">
        <v>213</v>
      </c>
      <c r="G63" s="478"/>
      <c r="H63" s="481">
        <v>0</v>
      </c>
      <c r="I63" s="481">
        <f t="shared" ref="I63" si="24">H63</f>
        <v>0</v>
      </c>
      <c r="J63" s="474">
        <f>H63+'REKON-AGUSTUS'!J63</f>
        <v>30385600</v>
      </c>
      <c r="K63" s="575"/>
      <c r="L63" s="570"/>
    </row>
    <row r="64" spans="5:19" ht="21" customHeight="1" x14ac:dyDescent="0.2">
      <c r="E64" s="602" t="s">
        <v>214</v>
      </c>
      <c r="F64" s="603" t="str">
        <f>F11</f>
        <v>LAIN-LAIN PAD YANG SAH</v>
      </c>
      <c r="G64" s="556">
        <f>G65</f>
        <v>300000000</v>
      </c>
      <c r="H64" s="556">
        <f>H65</f>
        <v>235036705</v>
      </c>
      <c r="I64" s="556">
        <f t="shared" ref="I64:J64" si="25">I65</f>
        <v>235036705</v>
      </c>
      <c r="J64" s="556">
        <f t="shared" si="25"/>
        <v>761445805</v>
      </c>
      <c r="K64" s="564">
        <f>J64/G64*100</f>
        <v>253.81526833333334</v>
      </c>
      <c r="L64" s="565"/>
    </row>
    <row r="65" spans="5:14" ht="24" customHeight="1" x14ac:dyDescent="0.2">
      <c r="E65" s="572" t="s">
        <v>216</v>
      </c>
      <c r="F65" s="604" t="s">
        <v>217</v>
      </c>
      <c r="G65" s="478">
        <v>300000000</v>
      </c>
      <c r="H65" s="478">
        <f>H66+H67+H68</f>
        <v>235036705</v>
      </c>
      <c r="I65" s="478">
        <f>I66+I67+I68</f>
        <v>235036705</v>
      </c>
      <c r="J65" s="478">
        <f t="shared" ref="J65" si="26">J66+J67+J68</f>
        <v>761445805</v>
      </c>
      <c r="K65" s="575">
        <f>J65/G65*100</f>
        <v>253.81526833333334</v>
      </c>
      <c r="L65" s="570"/>
      <c r="M65" s="589">
        <f>SUM(M66:M67)</f>
        <v>235036705</v>
      </c>
    </row>
    <row r="66" spans="5:14" ht="24" customHeight="1" x14ac:dyDescent="0.25">
      <c r="E66" s="572" t="s">
        <v>215</v>
      </c>
      <c r="F66" s="581" t="s">
        <v>218</v>
      </c>
      <c r="G66" s="478"/>
      <c r="H66" s="478">
        <v>234707883</v>
      </c>
      <c r="I66" s="478">
        <f>H66</f>
        <v>234707883</v>
      </c>
      <c r="J66" s="474">
        <f>H66+'REKON-AGUSTUS'!J66</f>
        <v>759263497</v>
      </c>
      <c r="K66" s="575"/>
      <c r="L66" s="570"/>
      <c r="M66" s="720">
        <v>234707883</v>
      </c>
      <c r="N66" s="721"/>
    </row>
    <row r="67" spans="5:14" ht="24" customHeight="1" x14ac:dyDescent="0.25">
      <c r="E67" s="572"/>
      <c r="F67" s="581" t="s">
        <v>281</v>
      </c>
      <c r="G67" s="478"/>
      <c r="H67" s="478">
        <v>328822</v>
      </c>
      <c r="I67" s="478">
        <f>H67</f>
        <v>328822</v>
      </c>
      <c r="J67" s="474">
        <f>H67+'REKON-AGUSTUS'!J67</f>
        <v>2182308</v>
      </c>
      <c r="K67" s="575"/>
      <c r="L67" s="570"/>
      <c r="M67" s="720">
        <v>328822</v>
      </c>
      <c r="N67" s="721"/>
    </row>
    <row r="68" spans="5:14" ht="24" customHeight="1" x14ac:dyDescent="0.25">
      <c r="E68" s="572"/>
      <c r="F68" s="581" t="s">
        <v>229</v>
      </c>
      <c r="G68" s="478"/>
      <c r="H68" s="478">
        <v>0</v>
      </c>
      <c r="I68" s="478">
        <f>H68</f>
        <v>0</v>
      </c>
      <c r="J68" s="474">
        <f>H68+'REKON-AGUSTUS'!J68</f>
        <v>0</v>
      </c>
      <c r="K68" s="575"/>
      <c r="L68" s="673"/>
      <c r="M68" s="722"/>
      <c r="N68" s="721"/>
    </row>
    <row r="69" spans="5:14" ht="10.5" customHeight="1" thickBot="1" x14ac:dyDescent="0.3">
      <c r="E69" s="607"/>
      <c r="F69" s="573"/>
      <c r="G69" s="608"/>
      <c r="H69" s="608"/>
      <c r="I69" s="608"/>
      <c r="J69" s="608"/>
      <c r="K69" s="575"/>
      <c r="L69" s="675"/>
      <c r="M69" s="721"/>
      <c r="N69" s="721"/>
    </row>
    <row r="70" spans="5:14" ht="10.5" customHeight="1" x14ac:dyDescent="0.25">
      <c r="E70" s="609"/>
      <c r="F70" s="610"/>
      <c r="G70" s="611"/>
      <c r="H70" s="611"/>
      <c r="I70" s="611"/>
      <c r="J70" s="611"/>
      <c r="K70" s="612"/>
      <c r="L70" s="674"/>
      <c r="M70" s="720"/>
      <c r="N70" s="721"/>
    </row>
    <row r="71" spans="5:14" ht="10.5" customHeight="1" x14ac:dyDescent="0.2">
      <c r="E71" s="613"/>
      <c r="F71" s="614"/>
      <c r="G71" s="615"/>
      <c r="H71" s="615"/>
      <c r="I71" s="615"/>
      <c r="J71" s="615"/>
      <c r="K71" s="616"/>
      <c r="L71" s="616"/>
    </row>
    <row r="72" spans="5:14" ht="19.5" customHeight="1" x14ac:dyDescent="0.2">
      <c r="H72" s="571"/>
      <c r="J72" s="854" t="s">
        <v>334</v>
      </c>
      <c r="K72" s="854"/>
      <c r="L72" s="854"/>
    </row>
    <row r="73" spans="5:14" ht="12.75" customHeight="1" x14ac:dyDescent="0.2">
      <c r="E73" s="854" t="s">
        <v>120</v>
      </c>
      <c r="F73" s="854"/>
      <c r="G73" s="854" t="s">
        <v>165</v>
      </c>
      <c r="H73" s="854"/>
      <c r="I73" s="854"/>
      <c r="J73" s="855" t="s">
        <v>119</v>
      </c>
      <c r="K73" s="855"/>
      <c r="L73" s="855"/>
      <c r="M73" s="851"/>
      <c r="N73" s="851"/>
    </row>
    <row r="75" spans="5:14" ht="28.5" customHeight="1" x14ac:dyDescent="0.2"/>
    <row r="76" spans="5:14" x14ac:dyDescent="0.2">
      <c r="E76" s="852" t="str">
        <f>[1]DESEMBER!$E$73:$F$73</f>
        <v>ERNIATI,S.E,M.Si</v>
      </c>
      <c r="F76" s="852"/>
      <c r="G76" s="852" t="s">
        <v>166</v>
      </c>
      <c r="H76" s="852"/>
      <c r="I76" s="852"/>
      <c r="J76" s="852" t="s">
        <v>154</v>
      </c>
      <c r="K76" s="852"/>
      <c r="L76" s="852"/>
      <c r="M76" s="617"/>
      <c r="N76" s="618"/>
    </row>
    <row r="77" spans="5:14" x14ac:dyDescent="0.2">
      <c r="E77" s="846" t="s">
        <v>121</v>
      </c>
      <c r="F77" s="846"/>
      <c r="G77" s="846" t="s">
        <v>167</v>
      </c>
      <c r="H77" s="846"/>
      <c r="I77" s="846"/>
      <c r="J77" s="846" t="s">
        <v>155</v>
      </c>
      <c r="K77" s="846"/>
      <c r="L77" s="846"/>
      <c r="M77" s="847"/>
      <c r="N77" s="847"/>
    </row>
    <row r="78" spans="5:14" x14ac:dyDescent="0.2">
      <c r="F78" s="618"/>
      <c r="J78" s="846"/>
      <c r="K78" s="846"/>
      <c r="L78" s="846"/>
      <c r="M78" s="847"/>
      <c r="N78" s="847"/>
    </row>
    <row r="79" spans="5:14" x14ac:dyDescent="0.2">
      <c r="F79" s="618"/>
      <c r="J79" s="707"/>
      <c r="K79" s="707"/>
      <c r="L79" s="707"/>
      <c r="M79" s="708"/>
      <c r="N79" s="708"/>
    </row>
    <row r="80" spans="5:14" x14ac:dyDescent="0.2">
      <c r="F80" s="707"/>
      <c r="G80" s="846"/>
      <c r="H80" s="846"/>
      <c r="I80" s="846"/>
      <c r="J80" s="846"/>
      <c r="K80" s="846"/>
      <c r="M80" s="846"/>
      <c r="N80" s="846"/>
    </row>
    <row r="81" spans="5:14" x14ac:dyDescent="0.2">
      <c r="F81" s="620" t="s">
        <v>122</v>
      </c>
      <c r="G81" s="621" t="s">
        <v>123</v>
      </c>
      <c r="H81" s="707"/>
      <c r="I81" s="707"/>
      <c r="J81" s="707"/>
      <c r="K81" s="707"/>
      <c r="M81" s="707"/>
      <c r="N81" s="707"/>
    </row>
    <row r="82" spans="5:14" x14ac:dyDescent="0.2">
      <c r="G82" s="707"/>
      <c r="H82" s="707"/>
      <c r="I82" s="707"/>
      <c r="J82" s="707"/>
      <c r="K82" s="707"/>
      <c r="M82" s="707"/>
      <c r="N82" s="707"/>
    </row>
    <row r="83" spans="5:14" x14ac:dyDescent="0.2">
      <c r="F83" s="622" t="s">
        <v>152</v>
      </c>
      <c r="G83" s="708" t="s">
        <v>124</v>
      </c>
      <c r="H83" s="707"/>
      <c r="I83" s="707"/>
      <c r="J83" s="707"/>
      <c r="K83" s="707"/>
      <c r="M83" s="707"/>
      <c r="N83" s="707"/>
    </row>
    <row r="84" spans="5:14" x14ac:dyDescent="0.2">
      <c r="F84" s="622"/>
      <c r="G84" s="618"/>
      <c r="H84" s="707"/>
      <c r="I84" s="707"/>
      <c r="J84" s="707"/>
      <c r="K84" s="707"/>
      <c r="M84" s="707"/>
      <c r="N84" s="707"/>
    </row>
    <row r="85" spans="5:14" x14ac:dyDescent="0.2">
      <c r="F85" s="622" t="s">
        <v>153</v>
      </c>
      <c r="G85" s="708" t="s">
        <v>124</v>
      </c>
      <c r="H85" s="707"/>
      <c r="I85" s="707"/>
      <c r="J85" s="707"/>
      <c r="K85" s="707"/>
      <c r="M85" s="707"/>
      <c r="N85" s="707"/>
    </row>
    <row r="86" spans="5:14" x14ac:dyDescent="0.2">
      <c r="G86" s="708"/>
      <c r="H86" s="707"/>
      <c r="I86" s="707"/>
      <c r="J86" s="707"/>
      <c r="K86" s="707"/>
      <c r="M86" s="707"/>
      <c r="N86" s="707"/>
    </row>
    <row r="87" spans="5:14" x14ac:dyDescent="0.2">
      <c r="H87" s="707"/>
      <c r="I87" s="707"/>
      <c r="J87" s="707"/>
      <c r="K87" s="707"/>
      <c r="M87" s="707"/>
      <c r="N87" s="707"/>
    </row>
    <row r="88" spans="5:14" x14ac:dyDescent="0.2">
      <c r="G88" s="708"/>
    </row>
    <row r="89" spans="5:14" x14ac:dyDescent="0.2">
      <c r="I89" s="535" t="s">
        <v>145</v>
      </c>
    </row>
    <row r="92" spans="5:14" x14ac:dyDescent="0.2">
      <c r="E92" s="848"/>
      <c r="F92" s="848"/>
      <c r="G92" s="848"/>
      <c r="H92" s="848"/>
      <c r="I92" s="848"/>
      <c r="J92" s="848"/>
      <c r="K92" s="848"/>
      <c r="L92" s="848"/>
    </row>
    <row r="93" spans="5:14" x14ac:dyDescent="0.2">
      <c r="E93" s="848"/>
      <c r="F93" s="848"/>
      <c r="G93" s="848"/>
      <c r="H93" s="848"/>
      <c r="I93" s="848"/>
      <c r="J93" s="848"/>
      <c r="K93" s="848"/>
      <c r="L93" s="848"/>
    </row>
    <row r="94" spans="5:14" x14ac:dyDescent="0.2">
      <c r="E94" s="848"/>
      <c r="F94" s="848"/>
      <c r="G94" s="848"/>
      <c r="H94" s="848"/>
      <c r="I94" s="848"/>
      <c r="J94" s="848"/>
      <c r="K94" s="848"/>
      <c r="L94" s="848"/>
    </row>
    <row r="95" spans="5:14" x14ac:dyDescent="0.2">
      <c r="E95" s="623"/>
      <c r="F95" s="623"/>
      <c r="G95" s="623"/>
      <c r="H95" s="623"/>
      <c r="I95" s="623"/>
      <c r="J95" s="623"/>
      <c r="K95" s="623"/>
      <c r="L95" s="623"/>
      <c r="M95" s="623"/>
    </row>
    <row r="96" spans="5:14" x14ac:dyDescent="0.2">
      <c r="E96" s="624"/>
      <c r="F96" s="625"/>
      <c r="G96" s="625"/>
      <c r="H96" s="625"/>
      <c r="I96" s="625"/>
      <c r="J96" s="625"/>
      <c r="K96" s="625"/>
      <c r="L96" s="625"/>
      <c r="M96" s="623"/>
    </row>
    <row r="97" spans="5:13" ht="17.25" customHeight="1" x14ac:dyDescent="0.2">
      <c r="E97" s="626"/>
      <c r="F97" s="627"/>
      <c r="G97" s="628"/>
      <c r="H97" s="628"/>
      <c r="I97" s="628"/>
      <c r="J97" s="628"/>
      <c r="K97" s="629"/>
      <c r="L97" s="629"/>
      <c r="M97" s="623"/>
    </row>
    <row r="98" spans="5:13" ht="17.25" customHeight="1" x14ac:dyDescent="0.2">
      <c r="E98" s="630"/>
      <c r="F98" s="631"/>
      <c r="G98" s="632"/>
      <c r="H98" s="632"/>
      <c r="I98" s="632"/>
      <c r="J98" s="632"/>
      <c r="K98" s="633"/>
      <c r="L98" s="633"/>
      <c r="M98" s="623"/>
    </row>
    <row r="99" spans="5:13" ht="22.5" customHeight="1" x14ac:dyDescent="0.2">
      <c r="E99" s="630"/>
      <c r="F99" s="631"/>
      <c r="G99" s="632"/>
      <c r="H99" s="632"/>
      <c r="I99" s="632"/>
      <c r="J99" s="632"/>
      <c r="K99" s="633"/>
      <c r="L99" s="633"/>
      <c r="M99" s="623"/>
    </row>
    <row r="100" spans="5:13" ht="22.5" customHeight="1" x14ac:dyDescent="0.2">
      <c r="E100" s="630"/>
      <c r="F100" s="631"/>
      <c r="G100" s="632"/>
      <c r="H100" s="632"/>
      <c r="I100" s="632"/>
      <c r="J100" s="632"/>
      <c r="K100" s="633"/>
      <c r="L100" s="633"/>
      <c r="M100" s="623"/>
    </row>
    <row r="101" spans="5:13" ht="14.25" customHeight="1" x14ac:dyDescent="0.2">
      <c r="E101" s="634"/>
      <c r="F101" s="635"/>
      <c r="G101" s="636"/>
      <c r="H101" s="636"/>
      <c r="I101" s="636"/>
      <c r="J101" s="636"/>
      <c r="K101" s="637"/>
      <c r="L101" s="637"/>
      <c r="M101" s="623"/>
    </row>
    <row r="102" spans="5:13" ht="16.5" customHeight="1" x14ac:dyDescent="0.2">
      <c r="E102" s="634"/>
      <c r="F102" s="635"/>
      <c r="G102" s="636"/>
      <c r="H102" s="636"/>
      <c r="I102" s="636"/>
      <c r="J102" s="636"/>
      <c r="K102" s="637"/>
      <c r="L102" s="637"/>
      <c r="M102" s="623"/>
    </row>
    <row r="103" spans="5:13" ht="16.5" customHeight="1" x14ac:dyDescent="0.2">
      <c r="E103" s="634"/>
      <c r="F103" s="638"/>
      <c r="G103" s="639"/>
      <c r="H103" s="639"/>
      <c r="I103" s="639"/>
      <c r="J103" s="639"/>
      <c r="K103" s="640"/>
      <c r="L103" s="640"/>
      <c r="M103" s="623"/>
    </row>
    <row r="104" spans="5:13" ht="23.25" customHeight="1" x14ac:dyDescent="0.2">
      <c r="E104" s="634"/>
      <c r="F104" s="641"/>
      <c r="G104" s="639"/>
      <c r="H104" s="639"/>
      <c r="I104" s="639"/>
      <c r="J104" s="639"/>
      <c r="K104" s="640"/>
      <c r="L104" s="640"/>
      <c r="M104" s="623"/>
    </row>
    <row r="105" spans="5:13" ht="19.5" customHeight="1" x14ac:dyDescent="0.2">
      <c r="E105" s="634"/>
      <c r="F105" s="638"/>
      <c r="G105" s="639"/>
      <c r="H105" s="639"/>
      <c r="I105" s="639"/>
      <c r="J105" s="639"/>
      <c r="K105" s="640"/>
      <c r="L105" s="640"/>
      <c r="M105" s="623"/>
    </row>
    <row r="106" spans="5:13" ht="18.75" customHeight="1" x14ac:dyDescent="0.2">
      <c r="E106" s="634"/>
      <c r="F106" s="638"/>
      <c r="G106" s="639"/>
      <c r="H106" s="639"/>
      <c r="I106" s="639"/>
      <c r="J106" s="639"/>
      <c r="K106" s="640"/>
      <c r="L106" s="640"/>
      <c r="M106" s="623"/>
    </row>
    <row r="107" spans="5:13" ht="19.5" customHeight="1" x14ac:dyDescent="0.2">
      <c r="E107" s="634"/>
      <c r="F107" s="638"/>
      <c r="G107" s="639"/>
      <c r="H107" s="639"/>
      <c r="I107" s="639"/>
      <c r="J107" s="639"/>
      <c r="K107" s="640"/>
      <c r="L107" s="640"/>
      <c r="M107" s="623"/>
    </row>
    <row r="108" spans="5:13" ht="19.5" customHeight="1" x14ac:dyDescent="0.2">
      <c r="E108" s="634"/>
      <c r="F108" s="638"/>
      <c r="G108" s="639"/>
      <c r="H108" s="639"/>
      <c r="I108" s="639"/>
      <c r="J108" s="639"/>
      <c r="K108" s="640"/>
      <c r="L108" s="640"/>
      <c r="M108" s="623"/>
    </row>
    <row r="109" spans="5:13" ht="19.5" customHeight="1" x14ac:dyDescent="0.2">
      <c r="E109" s="634"/>
      <c r="F109" s="638"/>
      <c r="G109" s="639"/>
      <c r="H109" s="639"/>
      <c r="I109" s="639"/>
      <c r="J109" s="639"/>
      <c r="K109" s="640"/>
      <c r="L109" s="640"/>
      <c r="M109" s="623"/>
    </row>
    <row r="110" spans="5:13" ht="19.5" customHeight="1" x14ac:dyDescent="0.2">
      <c r="E110" s="634"/>
      <c r="F110" s="638"/>
      <c r="G110" s="639"/>
      <c r="H110" s="639"/>
      <c r="I110" s="639"/>
      <c r="J110" s="639"/>
      <c r="K110" s="640"/>
      <c r="L110" s="640"/>
      <c r="M110" s="623"/>
    </row>
    <row r="111" spans="5:13" ht="19.5" customHeight="1" x14ac:dyDescent="0.2">
      <c r="E111" s="634"/>
      <c r="F111" s="638"/>
      <c r="G111" s="639"/>
      <c r="H111" s="639"/>
      <c r="I111" s="639"/>
      <c r="J111" s="639"/>
      <c r="K111" s="640"/>
      <c r="L111" s="640"/>
      <c r="M111" s="623"/>
    </row>
    <row r="112" spans="5:13" ht="19.5" customHeight="1" x14ac:dyDescent="0.2">
      <c r="E112" s="634"/>
      <c r="F112" s="638"/>
      <c r="G112" s="639"/>
      <c r="H112" s="639"/>
      <c r="I112" s="639"/>
      <c r="J112" s="639"/>
      <c r="K112" s="640"/>
      <c r="L112" s="640"/>
      <c r="M112" s="623"/>
    </row>
    <row r="113" spans="5:13" ht="19.5" customHeight="1" x14ac:dyDescent="0.2">
      <c r="E113" s="634"/>
      <c r="F113" s="638"/>
      <c r="G113" s="639"/>
      <c r="H113" s="639"/>
      <c r="I113" s="639"/>
      <c r="J113" s="639"/>
      <c r="K113" s="640"/>
      <c r="L113" s="640"/>
      <c r="M113" s="623"/>
    </row>
    <row r="114" spans="5:13" ht="19.5" customHeight="1" x14ac:dyDescent="0.2">
      <c r="E114" s="634"/>
      <c r="F114" s="642"/>
      <c r="G114" s="639"/>
      <c r="H114" s="639"/>
      <c r="I114" s="639"/>
      <c r="J114" s="639"/>
      <c r="K114" s="640"/>
      <c r="L114" s="640"/>
      <c r="M114" s="623"/>
    </row>
    <row r="115" spans="5:13" ht="16.5" customHeight="1" x14ac:dyDescent="0.2">
      <c r="E115" s="634"/>
      <c r="F115" s="642"/>
      <c r="G115" s="639"/>
      <c r="H115" s="639"/>
      <c r="I115" s="639"/>
      <c r="J115" s="639"/>
      <c r="K115" s="640"/>
      <c r="L115" s="640"/>
      <c r="M115" s="623"/>
    </row>
    <row r="116" spans="5:13" ht="15" customHeight="1" x14ac:dyDescent="0.2">
      <c r="E116" s="634"/>
      <c r="F116" s="638"/>
      <c r="G116" s="639"/>
      <c r="H116" s="639"/>
      <c r="I116" s="639"/>
      <c r="J116" s="639"/>
      <c r="K116" s="640"/>
      <c r="L116" s="640"/>
      <c r="M116" s="623"/>
    </row>
    <row r="117" spans="5:13" ht="19.5" customHeight="1" x14ac:dyDescent="0.2">
      <c r="E117" s="634"/>
      <c r="F117" s="638"/>
      <c r="G117" s="639"/>
      <c r="H117" s="639"/>
      <c r="I117" s="639"/>
      <c r="J117" s="639"/>
      <c r="K117" s="640"/>
      <c r="L117" s="640"/>
      <c r="M117" s="623"/>
    </row>
    <row r="118" spans="5:13" ht="19.5" customHeight="1" x14ac:dyDescent="0.2">
      <c r="E118" s="634"/>
      <c r="F118" s="638"/>
      <c r="G118" s="639"/>
      <c r="H118" s="639"/>
      <c r="I118" s="639"/>
      <c r="J118" s="639"/>
      <c r="K118" s="640"/>
      <c r="L118" s="640"/>
      <c r="M118" s="623"/>
    </row>
    <row r="119" spans="5:13" ht="19.5" customHeight="1" x14ac:dyDescent="0.2">
      <c r="E119" s="634"/>
      <c r="F119" s="638"/>
      <c r="G119" s="639"/>
      <c r="H119" s="639"/>
      <c r="I119" s="639"/>
      <c r="J119" s="639"/>
      <c r="K119" s="640"/>
      <c r="L119" s="640"/>
      <c r="M119" s="623"/>
    </row>
    <row r="120" spans="5:13" ht="19.5" customHeight="1" x14ac:dyDescent="0.2">
      <c r="E120" s="634"/>
      <c r="F120" s="638"/>
      <c r="G120" s="639"/>
      <c r="H120" s="639"/>
      <c r="I120" s="639"/>
      <c r="J120" s="639"/>
      <c r="K120" s="640"/>
      <c r="L120" s="640"/>
      <c r="M120" s="623"/>
    </row>
    <row r="121" spans="5:13" ht="26.25" customHeight="1" x14ac:dyDescent="0.2">
      <c r="E121" s="634"/>
      <c r="F121" s="641"/>
      <c r="G121" s="639"/>
      <c r="H121" s="639"/>
      <c r="I121" s="639"/>
      <c r="J121" s="639"/>
      <c r="K121" s="640"/>
      <c r="L121" s="640"/>
      <c r="M121" s="623"/>
    </row>
    <row r="122" spans="5:13" ht="26.25" customHeight="1" x14ac:dyDescent="0.2">
      <c r="E122" s="634"/>
      <c r="F122" s="641"/>
      <c r="G122" s="639"/>
      <c r="H122" s="639"/>
      <c r="I122" s="639"/>
      <c r="J122" s="639"/>
      <c r="K122" s="640"/>
      <c r="L122" s="640"/>
      <c r="M122" s="623"/>
    </row>
    <row r="123" spans="5:13" ht="27" customHeight="1" x14ac:dyDescent="0.2">
      <c r="E123" s="634"/>
      <c r="F123" s="635"/>
      <c r="G123" s="636"/>
      <c r="H123" s="636"/>
      <c r="I123" s="636"/>
      <c r="J123" s="636"/>
      <c r="K123" s="637"/>
      <c r="L123" s="637"/>
      <c r="M123" s="623"/>
    </row>
    <row r="124" spans="5:13" ht="19.5" customHeight="1" x14ac:dyDescent="0.2">
      <c r="E124" s="643"/>
      <c r="F124" s="644"/>
      <c r="G124" s="645"/>
      <c r="H124" s="645"/>
      <c r="I124" s="645"/>
      <c r="J124" s="645"/>
      <c r="K124" s="646"/>
      <c r="L124" s="646"/>
      <c r="M124" s="623"/>
    </row>
    <row r="125" spans="5:13" ht="19.5" customHeight="1" x14ac:dyDescent="0.2">
      <c r="E125" s="634"/>
      <c r="F125" s="642"/>
      <c r="G125" s="639"/>
      <c r="H125" s="639"/>
      <c r="I125" s="639"/>
      <c r="J125" s="639"/>
      <c r="K125" s="640"/>
      <c r="L125" s="640"/>
      <c r="M125" s="623"/>
    </row>
    <row r="126" spans="5:13" ht="19.5" customHeight="1" x14ac:dyDescent="0.2">
      <c r="E126" s="634"/>
      <c r="F126" s="642"/>
      <c r="G126" s="639"/>
      <c r="H126" s="639"/>
      <c r="I126" s="639"/>
      <c r="J126" s="639"/>
      <c r="K126" s="640"/>
      <c r="L126" s="640"/>
      <c r="M126" s="623"/>
    </row>
    <row r="127" spans="5:13" ht="19.5" customHeight="1" x14ac:dyDescent="0.2">
      <c r="E127" s="634"/>
      <c r="F127" s="642"/>
      <c r="G127" s="639"/>
      <c r="H127" s="639"/>
      <c r="I127" s="639"/>
      <c r="J127" s="639"/>
      <c r="K127" s="640"/>
      <c r="L127" s="640"/>
      <c r="M127" s="623"/>
    </row>
    <row r="128" spans="5:13" ht="19.5" customHeight="1" x14ac:dyDescent="0.2">
      <c r="E128" s="634"/>
      <c r="F128" s="642"/>
      <c r="G128" s="639"/>
      <c r="H128" s="639"/>
      <c r="I128" s="639"/>
      <c r="J128" s="639"/>
      <c r="K128" s="640"/>
      <c r="L128" s="640"/>
      <c r="M128" s="623"/>
    </row>
    <row r="129" spans="5:13" ht="19.5" customHeight="1" x14ac:dyDescent="0.2">
      <c r="E129" s="634"/>
      <c r="F129" s="642"/>
      <c r="G129" s="639"/>
      <c r="H129" s="639"/>
      <c r="I129" s="639"/>
      <c r="J129" s="639"/>
      <c r="K129" s="640"/>
      <c r="L129" s="640"/>
      <c r="M129" s="623"/>
    </row>
    <row r="130" spans="5:13" ht="19.5" customHeight="1" x14ac:dyDescent="0.2">
      <c r="E130" s="634"/>
      <c r="F130" s="642"/>
      <c r="G130" s="639"/>
      <c r="H130" s="639"/>
      <c r="I130" s="639"/>
      <c r="J130" s="639"/>
      <c r="K130" s="640"/>
      <c r="L130" s="640"/>
      <c r="M130" s="623"/>
    </row>
    <row r="131" spans="5:13" ht="19.5" customHeight="1" x14ac:dyDescent="0.2">
      <c r="E131" s="643"/>
      <c r="F131" s="644"/>
      <c r="G131" s="645"/>
      <c r="H131" s="645"/>
      <c r="I131" s="645"/>
      <c r="J131" s="645"/>
      <c r="K131" s="646"/>
      <c r="L131" s="646"/>
      <c r="M131" s="623"/>
    </row>
    <row r="132" spans="5:13" ht="19.5" customHeight="1" x14ac:dyDescent="0.2">
      <c r="E132" s="634"/>
      <c r="F132" s="642"/>
      <c r="G132" s="639"/>
      <c r="H132" s="639"/>
      <c r="I132" s="639"/>
      <c r="J132" s="639"/>
      <c r="K132" s="640"/>
      <c r="L132" s="640"/>
      <c r="M132" s="623"/>
    </row>
    <row r="133" spans="5:13" ht="19.5" customHeight="1" x14ac:dyDescent="0.2">
      <c r="E133" s="634"/>
      <c r="F133" s="635"/>
      <c r="G133" s="636"/>
      <c r="H133" s="636"/>
      <c r="I133" s="636"/>
      <c r="J133" s="636"/>
      <c r="K133" s="637"/>
      <c r="L133" s="637"/>
      <c r="M133" s="623"/>
    </row>
    <row r="134" spans="5:13" ht="19.5" customHeight="1" x14ac:dyDescent="0.2">
      <c r="E134" s="634"/>
      <c r="F134" s="638"/>
      <c r="G134" s="639"/>
      <c r="H134" s="647"/>
      <c r="I134" s="647"/>
      <c r="J134" s="647"/>
      <c r="K134" s="640"/>
      <c r="L134" s="640"/>
      <c r="M134" s="623"/>
    </row>
    <row r="135" spans="5:13" ht="19.5" customHeight="1" x14ac:dyDescent="0.2">
      <c r="E135" s="634"/>
      <c r="F135" s="638"/>
      <c r="G135" s="639"/>
      <c r="H135" s="648"/>
      <c r="I135" s="648"/>
      <c r="J135" s="648"/>
      <c r="K135" s="640"/>
      <c r="L135" s="640"/>
      <c r="M135" s="623"/>
    </row>
    <row r="136" spans="5:13" ht="18.75" customHeight="1" x14ac:dyDescent="0.2">
      <c r="E136" s="634"/>
      <c r="F136" s="638"/>
      <c r="G136" s="639"/>
      <c r="H136" s="639"/>
      <c r="I136" s="639"/>
      <c r="J136" s="639"/>
      <c r="K136" s="640"/>
      <c r="L136" s="640"/>
      <c r="M136" s="623"/>
    </row>
    <row r="137" spans="5:13" x14ac:dyDescent="0.2">
      <c r="E137" s="623"/>
      <c r="F137" s="623"/>
      <c r="G137" s="623"/>
      <c r="H137" s="623"/>
      <c r="I137" s="623"/>
      <c r="J137" s="623"/>
      <c r="K137" s="623"/>
      <c r="L137" s="623"/>
      <c r="M137" s="623"/>
    </row>
    <row r="138" spans="5:13" ht="12.75" customHeight="1" x14ac:dyDescent="0.2">
      <c r="E138" s="623"/>
      <c r="F138" s="623"/>
      <c r="G138" s="623"/>
      <c r="H138" s="623"/>
      <c r="I138" s="623"/>
      <c r="J138" s="849"/>
      <c r="K138" s="849"/>
      <c r="L138" s="849"/>
      <c r="M138" s="623"/>
    </row>
    <row r="139" spans="5:13" ht="12.75" customHeight="1" x14ac:dyDescent="0.2">
      <c r="E139" s="623"/>
      <c r="F139" s="710"/>
      <c r="G139" s="849"/>
      <c r="H139" s="849"/>
      <c r="I139" s="849"/>
      <c r="J139" s="850"/>
      <c r="K139" s="850"/>
      <c r="L139" s="850"/>
      <c r="M139" s="623"/>
    </row>
    <row r="140" spans="5:13" x14ac:dyDescent="0.2">
      <c r="E140" s="623"/>
      <c r="F140" s="623"/>
      <c r="G140" s="623"/>
      <c r="H140" s="623"/>
      <c r="I140" s="623"/>
      <c r="J140" s="623"/>
      <c r="K140" s="623"/>
      <c r="L140" s="623"/>
      <c r="M140" s="623"/>
    </row>
    <row r="141" spans="5:13" x14ac:dyDescent="0.2">
      <c r="E141" s="623"/>
      <c r="F141" s="623"/>
      <c r="G141" s="623"/>
      <c r="H141" s="623"/>
      <c r="I141" s="623"/>
      <c r="J141" s="623"/>
      <c r="K141" s="623"/>
      <c r="L141" s="623"/>
      <c r="M141" s="623"/>
    </row>
    <row r="142" spans="5:13" x14ac:dyDescent="0.2">
      <c r="E142" s="623"/>
      <c r="F142" s="623"/>
      <c r="G142" s="623"/>
      <c r="H142" s="623"/>
      <c r="I142" s="623"/>
      <c r="J142" s="623"/>
      <c r="K142" s="623"/>
      <c r="L142" s="623"/>
      <c r="M142" s="623"/>
    </row>
    <row r="143" spans="5:13" x14ac:dyDescent="0.2">
      <c r="E143" s="623"/>
      <c r="F143" s="709"/>
      <c r="G143" s="651"/>
      <c r="H143" s="651"/>
      <c r="I143" s="709"/>
      <c r="J143" s="845"/>
      <c r="K143" s="845"/>
      <c r="L143" s="845"/>
      <c r="M143" s="623"/>
    </row>
    <row r="144" spans="5:13" x14ac:dyDescent="0.2">
      <c r="E144" s="623"/>
      <c r="F144" s="711"/>
      <c r="G144" s="623"/>
      <c r="H144" s="623"/>
      <c r="I144" s="623"/>
      <c r="J144" s="844"/>
      <c r="K144" s="844"/>
      <c r="L144" s="844"/>
      <c r="M144" s="623"/>
    </row>
    <row r="145" spans="5:13" x14ac:dyDescent="0.2">
      <c r="E145" s="623"/>
      <c r="F145" s="709"/>
      <c r="G145" s="623"/>
      <c r="H145" s="623"/>
      <c r="I145" s="623"/>
      <c r="J145" s="844"/>
      <c r="K145" s="844"/>
      <c r="L145" s="844"/>
      <c r="M145" s="623"/>
    </row>
    <row r="146" spans="5:13" x14ac:dyDescent="0.2">
      <c r="E146" s="623"/>
      <c r="F146" s="711"/>
      <c r="G146" s="844"/>
      <c r="H146" s="844"/>
      <c r="I146" s="844"/>
      <c r="J146" s="844"/>
      <c r="K146" s="844"/>
      <c r="L146" s="623"/>
      <c r="M146" s="623"/>
    </row>
    <row r="147" spans="5:13" x14ac:dyDescent="0.2">
      <c r="E147" s="623"/>
      <c r="F147" s="623"/>
      <c r="G147" s="844"/>
      <c r="H147" s="844"/>
      <c r="I147" s="844"/>
      <c r="J147" s="844"/>
      <c r="K147" s="844"/>
      <c r="L147" s="623"/>
      <c r="M147" s="623"/>
    </row>
    <row r="148" spans="5:13" x14ac:dyDescent="0.2">
      <c r="E148" s="623"/>
      <c r="F148" s="653"/>
      <c r="G148" s="709"/>
      <c r="H148" s="711"/>
      <c r="I148" s="711"/>
      <c r="J148" s="711"/>
      <c r="K148" s="711"/>
      <c r="L148" s="623"/>
      <c r="M148" s="623"/>
    </row>
    <row r="149" spans="5:13" x14ac:dyDescent="0.2">
      <c r="E149" s="623"/>
      <c r="F149" s="623"/>
      <c r="G149" s="711"/>
      <c r="H149" s="711"/>
      <c r="I149" s="711"/>
      <c r="J149" s="711"/>
      <c r="K149" s="711"/>
      <c r="L149" s="623"/>
      <c r="M149" s="623"/>
    </row>
    <row r="150" spans="5:13" x14ac:dyDescent="0.2">
      <c r="E150" s="623"/>
      <c r="F150" s="623"/>
      <c r="G150" s="654"/>
      <c r="H150" s="711"/>
      <c r="I150" s="711"/>
      <c r="J150" s="711"/>
      <c r="K150" s="711"/>
      <c r="L150" s="623"/>
      <c r="M150" s="623"/>
    </row>
    <row r="151" spans="5:13" x14ac:dyDescent="0.2">
      <c r="E151" s="623"/>
      <c r="F151" s="623"/>
      <c r="G151" s="709"/>
      <c r="H151" s="711"/>
      <c r="I151" s="711"/>
      <c r="J151" s="711"/>
      <c r="K151" s="711"/>
      <c r="L151" s="623"/>
      <c r="M151" s="623"/>
    </row>
    <row r="152" spans="5:13" x14ac:dyDescent="0.2">
      <c r="E152" s="623"/>
      <c r="F152" s="623"/>
      <c r="G152" s="654"/>
      <c r="H152" s="711"/>
      <c r="I152" s="711"/>
      <c r="J152" s="711"/>
      <c r="K152" s="711"/>
      <c r="L152" s="623"/>
      <c r="M152" s="623"/>
    </row>
    <row r="153" spans="5:13" x14ac:dyDescent="0.2">
      <c r="E153" s="623"/>
      <c r="F153" s="623"/>
      <c r="G153" s="654"/>
      <c r="H153" s="711"/>
      <c r="I153" s="711"/>
      <c r="J153" s="711"/>
      <c r="K153" s="711"/>
      <c r="L153" s="623"/>
      <c r="M153" s="623"/>
    </row>
    <row r="154" spans="5:13" x14ac:dyDescent="0.2">
      <c r="E154" s="623"/>
      <c r="F154" s="623"/>
      <c r="G154" s="623"/>
      <c r="H154" s="711"/>
      <c r="I154" s="711"/>
      <c r="J154" s="711"/>
      <c r="K154" s="711"/>
      <c r="L154" s="623"/>
      <c r="M154" s="623"/>
    </row>
    <row r="155" spans="5:13" x14ac:dyDescent="0.2">
      <c r="E155" s="623"/>
      <c r="F155" s="623"/>
      <c r="G155" s="654"/>
      <c r="H155" s="623"/>
      <c r="I155" s="623"/>
      <c r="J155" s="623"/>
      <c r="K155" s="623"/>
      <c r="L155" s="623"/>
      <c r="M155" s="623"/>
    </row>
    <row r="156" spans="5:13" x14ac:dyDescent="0.2">
      <c r="E156" s="623"/>
      <c r="F156" s="623"/>
      <c r="G156" s="623"/>
      <c r="H156" s="623"/>
      <c r="I156" s="623"/>
      <c r="J156" s="623"/>
      <c r="K156" s="623"/>
      <c r="L156" s="623"/>
      <c r="M156" s="623"/>
    </row>
    <row r="157" spans="5:13" x14ac:dyDescent="0.2">
      <c r="E157" s="623"/>
      <c r="F157" s="623"/>
      <c r="G157" s="623"/>
      <c r="H157" s="623"/>
      <c r="I157" s="623"/>
      <c r="J157" s="623"/>
      <c r="K157" s="623"/>
      <c r="L157" s="623"/>
      <c r="M157" s="623"/>
    </row>
    <row r="158" spans="5:13" x14ac:dyDescent="0.2">
      <c r="E158" s="623"/>
      <c r="F158" s="623"/>
      <c r="G158" s="623"/>
      <c r="H158" s="623"/>
      <c r="I158" s="623"/>
      <c r="J158" s="623"/>
      <c r="K158" s="623"/>
      <c r="L158" s="623"/>
      <c r="M158" s="623"/>
    </row>
    <row r="159" spans="5:13" x14ac:dyDescent="0.2">
      <c r="E159" s="623"/>
      <c r="F159" s="623"/>
      <c r="G159" s="623"/>
      <c r="H159" s="623"/>
      <c r="I159" s="623"/>
      <c r="J159" s="623"/>
      <c r="K159" s="623"/>
      <c r="L159" s="623"/>
      <c r="M159" s="623"/>
    </row>
    <row r="160" spans="5:13" x14ac:dyDescent="0.2">
      <c r="E160" s="623"/>
      <c r="F160" s="623"/>
      <c r="G160" s="623"/>
      <c r="H160" s="623"/>
      <c r="I160" s="623"/>
      <c r="J160" s="623"/>
      <c r="K160" s="623"/>
      <c r="L160" s="623"/>
      <c r="M160" s="623"/>
    </row>
    <row r="161" spans="5:13" x14ac:dyDescent="0.2">
      <c r="E161" s="623"/>
      <c r="F161" s="623"/>
      <c r="G161" s="623"/>
      <c r="H161" s="623"/>
      <c r="I161" s="623"/>
      <c r="J161" s="623"/>
      <c r="K161" s="623"/>
      <c r="L161" s="623"/>
      <c r="M161" s="623"/>
    </row>
    <row r="162" spans="5:13" x14ac:dyDescent="0.2">
      <c r="E162" s="623"/>
      <c r="F162" s="623"/>
      <c r="G162" s="623"/>
      <c r="H162" s="623"/>
      <c r="I162" s="623"/>
      <c r="J162" s="623"/>
      <c r="K162" s="623"/>
      <c r="L162" s="623"/>
      <c r="M162" s="623"/>
    </row>
    <row r="163" spans="5:13" x14ac:dyDescent="0.2">
      <c r="E163" s="623"/>
      <c r="F163" s="623"/>
      <c r="G163" s="623"/>
      <c r="H163" s="623"/>
      <c r="I163" s="623"/>
      <c r="J163" s="623"/>
      <c r="K163" s="623"/>
      <c r="L163" s="623"/>
      <c r="M163" s="623"/>
    </row>
    <row r="164" spans="5:13" ht="21" customHeight="1" x14ac:dyDescent="0.2">
      <c r="E164" s="623"/>
      <c r="F164" s="623"/>
      <c r="G164" s="623"/>
      <c r="H164" s="623"/>
      <c r="I164" s="623"/>
      <c r="J164" s="623"/>
      <c r="K164" s="623"/>
      <c r="L164" s="623"/>
      <c r="M164" s="623"/>
    </row>
    <row r="165" spans="5:13" ht="21" customHeight="1" x14ac:dyDescent="0.2">
      <c r="E165" s="623"/>
      <c r="F165" s="623"/>
      <c r="G165" s="623"/>
      <c r="H165" s="623"/>
      <c r="I165" s="623"/>
      <c r="J165" s="623"/>
      <c r="K165" s="623"/>
      <c r="L165" s="623"/>
      <c r="M165" s="623"/>
    </row>
    <row r="166" spans="5:13" ht="21" customHeight="1" x14ac:dyDescent="0.2">
      <c r="E166" s="623"/>
      <c r="F166" s="623"/>
      <c r="G166" s="623"/>
      <c r="H166" s="623"/>
      <c r="I166" s="623"/>
      <c r="J166" s="623"/>
      <c r="K166" s="623"/>
      <c r="L166" s="623"/>
      <c r="M166" s="623"/>
    </row>
    <row r="167" spans="5:13" ht="21" customHeight="1" x14ac:dyDescent="0.2">
      <c r="E167" s="623"/>
      <c r="F167" s="623"/>
      <c r="G167" s="623"/>
      <c r="H167" s="623"/>
      <c r="I167" s="623"/>
      <c r="J167" s="623"/>
      <c r="K167" s="623"/>
      <c r="L167" s="623"/>
      <c r="M167" s="623"/>
    </row>
    <row r="168" spans="5:13" x14ac:dyDescent="0.2">
      <c r="E168" s="623"/>
      <c r="F168" s="623"/>
      <c r="G168" s="623"/>
      <c r="H168" s="623"/>
      <c r="I168" s="623"/>
      <c r="J168" s="623"/>
      <c r="K168" s="623"/>
      <c r="L168" s="623"/>
      <c r="M168" s="623"/>
    </row>
    <row r="169" spans="5:13" ht="20.25" customHeight="1" x14ac:dyDescent="0.2">
      <c r="E169" s="623"/>
      <c r="F169" s="623"/>
      <c r="G169" s="623"/>
      <c r="H169" s="623"/>
      <c r="I169" s="623"/>
      <c r="J169" s="623"/>
      <c r="K169" s="623"/>
      <c r="L169" s="623"/>
      <c r="M169" s="623"/>
    </row>
    <row r="170" spans="5:13" ht="20.25" customHeight="1" x14ac:dyDescent="0.2">
      <c r="E170" s="623"/>
      <c r="F170" s="623"/>
      <c r="G170" s="623"/>
      <c r="H170" s="623"/>
      <c r="I170" s="623"/>
      <c r="J170" s="623"/>
      <c r="K170" s="623"/>
      <c r="L170" s="623"/>
      <c r="M170" s="623"/>
    </row>
    <row r="171" spans="5:13" ht="24" customHeight="1" x14ac:dyDescent="0.2">
      <c r="E171" s="623"/>
      <c r="F171" s="623"/>
      <c r="G171" s="623"/>
      <c r="H171" s="623"/>
      <c r="I171" s="623"/>
      <c r="J171" s="623"/>
      <c r="K171" s="623"/>
      <c r="L171" s="623"/>
      <c r="M171" s="623"/>
    </row>
    <row r="172" spans="5:13" ht="20.25" customHeight="1" x14ac:dyDescent="0.2">
      <c r="E172" s="623"/>
      <c r="F172" s="623"/>
      <c r="G172" s="623"/>
      <c r="H172" s="623"/>
      <c r="I172" s="623"/>
      <c r="J172" s="623"/>
      <c r="K172" s="623"/>
      <c r="L172" s="623"/>
      <c r="M172" s="623"/>
    </row>
    <row r="173" spans="5:13" ht="20.25" customHeight="1" x14ac:dyDescent="0.2">
      <c r="E173" s="623"/>
      <c r="F173" s="623"/>
      <c r="G173" s="623"/>
      <c r="H173" s="623"/>
      <c r="I173" s="623"/>
      <c r="J173" s="623"/>
      <c r="K173" s="623"/>
      <c r="L173" s="623"/>
      <c r="M173" s="623"/>
    </row>
    <row r="174" spans="5:13" ht="20.25" customHeight="1" x14ac:dyDescent="0.2">
      <c r="E174" s="623"/>
      <c r="F174" s="623"/>
      <c r="G174" s="623"/>
      <c r="H174" s="623"/>
      <c r="I174" s="623"/>
      <c r="J174" s="623"/>
      <c r="K174" s="623"/>
      <c r="L174" s="623"/>
      <c r="M174" s="623"/>
    </row>
    <row r="175" spans="5:13" ht="20.25" customHeight="1" x14ac:dyDescent="0.2">
      <c r="E175" s="623"/>
      <c r="F175" s="623"/>
      <c r="G175" s="623"/>
      <c r="H175" s="623"/>
      <c r="I175" s="623"/>
      <c r="J175" s="623"/>
      <c r="K175" s="623"/>
      <c r="L175" s="623"/>
      <c r="M175" s="623"/>
    </row>
    <row r="176" spans="5:13" ht="20.25" customHeight="1" x14ac:dyDescent="0.2">
      <c r="E176" s="623"/>
      <c r="F176" s="623"/>
      <c r="G176" s="623"/>
      <c r="H176" s="623"/>
      <c r="I176" s="623"/>
      <c r="J176" s="623"/>
      <c r="K176" s="623"/>
      <c r="L176" s="623"/>
      <c r="M176" s="623"/>
    </row>
    <row r="177" spans="5:13" ht="20.25" customHeight="1" x14ac:dyDescent="0.2">
      <c r="E177" s="623"/>
      <c r="F177" s="623"/>
      <c r="G177" s="623"/>
      <c r="H177" s="623"/>
      <c r="I177" s="623"/>
      <c r="J177" s="623"/>
      <c r="K177" s="623"/>
      <c r="L177" s="623"/>
      <c r="M177" s="623"/>
    </row>
    <row r="178" spans="5:13" ht="20.25" customHeight="1" x14ac:dyDescent="0.2">
      <c r="E178" s="623"/>
      <c r="F178" s="623"/>
      <c r="G178" s="623"/>
      <c r="H178" s="623"/>
      <c r="I178" s="623"/>
      <c r="J178" s="623"/>
      <c r="K178" s="623"/>
      <c r="L178" s="623"/>
      <c r="M178" s="623"/>
    </row>
    <row r="179" spans="5:13" ht="20.25" customHeight="1" x14ac:dyDescent="0.2">
      <c r="E179" s="623"/>
      <c r="F179" s="623"/>
      <c r="G179" s="623"/>
      <c r="H179" s="623"/>
      <c r="I179" s="623"/>
      <c r="J179" s="623"/>
      <c r="K179" s="623"/>
      <c r="L179" s="623"/>
      <c r="M179" s="623"/>
    </row>
    <row r="180" spans="5:13" ht="20.25" customHeight="1" x14ac:dyDescent="0.2">
      <c r="E180" s="623"/>
      <c r="F180" s="623"/>
      <c r="G180" s="623"/>
      <c r="H180" s="623"/>
      <c r="I180" s="623"/>
      <c r="J180" s="623"/>
      <c r="K180" s="623"/>
      <c r="L180" s="623"/>
      <c r="M180" s="623"/>
    </row>
    <row r="181" spans="5:13" ht="20.25" customHeight="1" x14ac:dyDescent="0.2">
      <c r="E181" s="623"/>
      <c r="F181" s="623"/>
      <c r="G181" s="623"/>
      <c r="H181" s="623"/>
      <c r="I181" s="623"/>
      <c r="J181" s="623"/>
      <c r="K181" s="623"/>
      <c r="L181" s="623"/>
      <c r="M181" s="623"/>
    </row>
    <row r="182" spans="5:13" ht="20.25" customHeight="1" x14ac:dyDescent="0.2">
      <c r="E182" s="623"/>
      <c r="F182" s="623"/>
      <c r="G182" s="623"/>
      <c r="H182" s="623"/>
      <c r="I182" s="623"/>
      <c r="J182" s="623"/>
      <c r="K182" s="623"/>
      <c r="L182" s="623"/>
      <c r="M182" s="623"/>
    </row>
    <row r="183" spans="5:13" ht="20.25" customHeight="1" x14ac:dyDescent="0.2">
      <c r="E183" s="623"/>
      <c r="F183" s="623"/>
      <c r="G183" s="623"/>
      <c r="H183" s="623"/>
      <c r="I183" s="623"/>
      <c r="J183" s="623"/>
      <c r="K183" s="623"/>
      <c r="L183" s="623"/>
      <c r="M183" s="623"/>
    </row>
    <row r="184" spans="5:13" ht="20.25" customHeight="1" x14ac:dyDescent="0.2">
      <c r="E184" s="623"/>
      <c r="F184" s="623"/>
      <c r="G184" s="623"/>
      <c r="H184" s="623"/>
      <c r="I184" s="623"/>
      <c r="J184" s="623"/>
      <c r="K184" s="623"/>
      <c r="L184" s="623"/>
      <c r="M184" s="623"/>
    </row>
    <row r="185" spans="5:13" ht="20.25" customHeight="1" x14ac:dyDescent="0.2">
      <c r="E185" s="623"/>
      <c r="F185" s="623"/>
      <c r="G185" s="623"/>
      <c r="H185" s="623"/>
      <c r="I185" s="623"/>
      <c r="J185" s="623"/>
      <c r="K185" s="623"/>
      <c r="L185" s="623"/>
      <c r="M185" s="623"/>
    </row>
    <row r="186" spans="5:13" ht="20.25" customHeight="1" x14ac:dyDescent="0.2">
      <c r="E186" s="623"/>
      <c r="F186" s="623"/>
      <c r="G186" s="623"/>
      <c r="H186" s="623"/>
      <c r="I186" s="623"/>
      <c r="J186" s="623"/>
      <c r="K186" s="623"/>
      <c r="L186" s="623"/>
      <c r="M186" s="623"/>
    </row>
    <row r="187" spans="5:13" ht="32.25" customHeight="1" x14ac:dyDescent="0.2">
      <c r="E187" s="623"/>
      <c r="F187" s="623"/>
      <c r="G187" s="623"/>
      <c r="H187" s="623"/>
      <c r="I187" s="623"/>
      <c r="J187" s="623"/>
      <c r="K187" s="623"/>
      <c r="L187" s="623"/>
      <c r="M187" s="623"/>
    </row>
    <row r="188" spans="5:13" ht="28.5" customHeight="1" x14ac:dyDescent="0.2">
      <c r="E188" s="623"/>
      <c r="F188" s="623"/>
      <c r="G188" s="623"/>
      <c r="H188" s="623"/>
      <c r="I188" s="623"/>
      <c r="J188" s="623"/>
      <c r="K188" s="623"/>
      <c r="L188" s="623"/>
      <c r="M188" s="623"/>
    </row>
    <row r="189" spans="5:13" ht="20.25" customHeight="1" x14ac:dyDescent="0.2">
      <c r="E189" s="623"/>
      <c r="F189" s="623"/>
      <c r="G189" s="623"/>
      <c r="H189" s="623"/>
      <c r="I189" s="623"/>
      <c r="J189" s="623"/>
      <c r="K189" s="623"/>
      <c r="L189" s="623"/>
      <c r="M189" s="623"/>
    </row>
    <row r="190" spans="5:13" ht="20.25" customHeight="1" x14ac:dyDescent="0.2">
      <c r="E190" s="623"/>
      <c r="F190" s="623"/>
      <c r="G190" s="623"/>
      <c r="H190" s="623"/>
      <c r="I190" s="623"/>
      <c r="J190" s="623"/>
      <c r="K190" s="623"/>
      <c r="L190" s="623"/>
      <c r="M190" s="623"/>
    </row>
    <row r="191" spans="5:13" ht="20.25" customHeight="1" x14ac:dyDescent="0.2">
      <c r="E191" s="623"/>
      <c r="F191" s="623"/>
      <c r="G191" s="623"/>
      <c r="H191" s="623"/>
      <c r="I191" s="623"/>
      <c r="J191" s="623"/>
      <c r="K191" s="623"/>
      <c r="L191" s="623"/>
      <c r="M191" s="623"/>
    </row>
    <row r="192" spans="5:13" ht="20.25" customHeight="1" x14ac:dyDescent="0.2">
      <c r="E192" s="623"/>
      <c r="F192" s="623"/>
      <c r="G192" s="623"/>
      <c r="H192" s="623"/>
      <c r="I192" s="623"/>
      <c r="J192" s="623"/>
      <c r="K192" s="623"/>
      <c r="L192" s="623"/>
      <c r="M192" s="623"/>
    </row>
    <row r="193" spans="5:13" ht="20.25" customHeight="1" x14ac:dyDescent="0.2">
      <c r="E193" s="623"/>
      <c r="F193" s="623"/>
      <c r="G193" s="623"/>
      <c r="H193" s="623"/>
      <c r="I193" s="623"/>
      <c r="J193" s="623"/>
      <c r="K193" s="623"/>
      <c r="L193" s="623"/>
      <c r="M193" s="623"/>
    </row>
    <row r="194" spans="5:13" ht="20.25" customHeight="1" x14ac:dyDescent="0.2">
      <c r="E194" s="623"/>
      <c r="F194" s="623"/>
      <c r="G194" s="623"/>
      <c r="H194" s="623"/>
      <c r="I194" s="623"/>
      <c r="J194" s="623"/>
      <c r="K194" s="623"/>
      <c r="L194" s="623"/>
      <c r="M194" s="623"/>
    </row>
    <row r="195" spans="5:13" ht="20.25" customHeight="1" x14ac:dyDescent="0.2">
      <c r="E195" s="623"/>
      <c r="F195" s="623"/>
      <c r="G195" s="623"/>
      <c r="H195" s="623"/>
      <c r="I195" s="623"/>
      <c r="J195" s="623"/>
      <c r="K195" s="623"/>
      <c r="L195" s="623"/>
      <c r="M195" s="623"/>
    </row>
    <row r="196" spans="5:13" ht="20.25" customHeight="1" x14ac:dyDescent="0.2">
      <c r="E196" s="623"/>
      <c r="F196" s="623"/>
      <c r="G196" s="623"/>
      <c r="H196" s="623"/>
      <c r="I196" s="623"/>
      <c r="J196" s="623"/>
      <c r="K196" s="623"/>
      <c r="L196" s="623"/>
      <c r="M196" s="623"/>
    </row>
    <row r="197" spans="5:13" ht="20.25" customHeight="1" x14ac:dyDescent="0.2">
      <c r="E197" s="623"/>
      <c r="F197" s="623"/>
      <c r="G197" s="623"/>
      <c r="H197" s="623"/>
      <c r="I197" s="623"/>
      <c r="J197" s="623"/>
      <c r="K197" s="623"/>
      <c r="L197" s="623"/>
      <c r="M197" s="623"/>
    </row>
    <row r="198" spans="5:13" ht="20.25" customHeight="1" x14ac:dyDescent="0.2">
      <c r="E198" s="623"/>
      <c r="F198" s="623"/>
      <c r="G198" s="623"/>
      <c r="H198" s="623"/>
      <c r="I198" s="623"/>
      <c r="J198" s="623"/>
      <c r="K198" s="623"/>
      <c r="L198" s="623"/>
      <c r="M198" s="623"/>
    </row>
    <row r="199" spans="5:13" ht="20.25" customHeight="1" x14ac:dyDescent="0.2">
      <c r="E199" s="623"/>
      <c r="F199" s="623"/>
      <c r="G199" s="623"/>
      <c r="H199" s="623"/>
      <c r="I199" s="623"/>
      <c r="J199" s="623"/>
      <c r="K199" s="623"/>
      <c r="L199" s="623"/>
      <c r="M199" s="623"/>
    </row>
    <row r="200" spans="5:13" ht="20.25" customHeight="1" x14ac:dyDescent="0.2">
      <c r="E200" s="623"/>
      <c r="F200" s="623"/>
      <c r="G200" s="623"/>
      <c r="H200" s="623"/>
      <c r="I200" s="623"/>
      <c r="J200" s="623"/>
      <c r="K200" s="623"/>
      <c r="L200" s="623"/>
      <c r="M200" s="623"/>
    </row>
    <row r="201" spans="5:13" x14ac:dyDescent="0.2">
      <c r="E201" s="623"/>
      <c r="F201" s="623"/>
      <c r="G201" s="623"/>
      <c r="H201" s="623"/>
      <c r="I201" s="623"/>
      <c r="J201" s="623"/>
      <c r="K201" s="623"/>
      <c r="L201" s="623"/>
      <c r="M201" s="623"/>
    </row>
    <row r="202" spans="5:13" ht="12.75" customHeight="1" x14ac:dyDescent="0.2">
      <c r="E202" s="623"/>
      <c r="F202" s="623"/>
      <c r="G202" s="623"/>
      <c r="H202" s="623"/>
      <c r="I202" s="623"/>
      <c r="J202" s="623"/>
      <c r="K202" s="623"/>
      <c r="L202" s="623"/>
      <c r="M202" s="623"/>
    </row>
    <row r="203" spans="5:13" x14ac:dyDescent="0.2">
      <c r="E203" s="623"/>
      <c r="F203" s="623"/>
      <c r="G203" s="623"/>
      <c r="H203" s="623"/>
      <c r="I203" s="623"/>
      <c r="J203" s="623"/>
      <c r="K203" s="623"/>
      <c r="L203" s="623"/>
      <c r="M203" s="623"/>
    </row>
    <row r="204" spans="5:13" x14ac:dyDescent="0.2">
      <c r="E204" s="623"/>
      <c r="F204" s="623"/>
      <c r="G204" s="623"/>
      <c r="H204" s="623"/>
      <c r="I204" s="623"/>
      <c r="J204" s="623"/>
      <c r="K204" s="623"/>
      <c r="L204" s="623"/>
      <c r="M204" s="623"/>
    </row>
    <row r="205" spans="5:13" ht="12.75" customHeight="1" x14ac:dyDescent="0.2">
      <c r="E205" s="623"/>
      <c r="F205" s="623"/>
      <c r="G205" s="623"/>
      <c r="H205" s="623"/>
      <c r="I205" s="623"/>
      <c r="J205" s="623"/>
      <c r="K205" s="623"/>
      <c r="L205" s="623"/>
      <c r="M205" s="623"/>
    </row>
    <row r="206" spans="5:13" x14ac:dyDescent="0.2">
      <c r="E206" s="623"/>
      <c r="F206" s="623"/>
      <c r="G206" s="623"/>
      <c r="H206" s="623"/>
      <c r="I206" s="623"/>
      <c r="J206" s="623"/>
      <c r="K206" s="623"/>
      <c r="L206" s="623"/>
      <c r="M206" s="623"/>
    </row>
    <row r="207" spans="5:13" x14ac:dyDescent="0.2">
      <c r="E207" s="623"/>
      <c r="F207" s="623"/>
      <c r="G207" s="623"/>
      <c r="H207" s="623"/>
      <c r="I207" s="623"/>
      <c r="J207" s="623"/>
      <c r="K207" s="623"/>
      <c r="L207" s="623"/>
      <c r="M207" s="623"/>
    </row>
    <row r="208" spans="5:13" x14ac:dyDescent="0.2">
      <c r="E208" s="623"/>
      <c r="F208" s="623"/>
      <c r="G208" s="623"/>
      <c r="H208" s="623"/>
      <c r="I208" s="623"/>
      <c r="J208" s="623"/>
      <c r="K208" s="623"/>
      <c r="L208" s="623"/>
      <c r="M208" s="623"/>
    </row>
    <row r="209" spans="5:13" x14ac:dyDescent="0.2">
      <c r="E209" s="623"/>
      <c r="F209" s="623"/>
      <c r="G209" s="623"/>
      <c r="H209" s="623"/>
      <c r="I209" s="623"/>
      <c r="J209" s="623"/>
      <c r="K209" s="623"/>
      <c r="L209" s="623"/>
      <c r="M209" s="623"/>
    </row>
    <row r="210" spans="5:13" x14ac:dyDescent="0.2">
      <c r="E210" s="623"/>
      <c r="F210" s="623"/>
      <c r="G210" s="623"/>
      <c r="H210" s="623"/>
      <c r="I210" s="623"/>
      <c r="J210" s="623"/>
      <c r="K210" s="623"/>
      <c r="L210" s="623"/>
      <c r="M210" s="623"/>
    </row>
    <row r="211" spans="5:13" x14ac:dyDescent="0.2">
      <c r="E211" s="623"/>
      <c r="F211" s="623"/>
      <c r="G211" s="623"/>
      <c r="H211" s="623"/>
      <c r="I211" s="623"/>
      <c r="J211" s="623"/>
      <c r="K211" s="623"/>
      <c r="L211" s="623"/>
      <c r="M211" s="623"/>
    </row>
    <row r="212" spans="5:13" x14ac:dyDescent="0.2">
      <c r="E212" s="623"/>
      <c r="F212" s="623"/>
      <c r="G212" s="623"/>
      <c r="H212" s="623"/>
      <c r="I212" s="623"/>
      <c r="J212" s="623"/>
      <c r="K212" s="623"/>
      <c r="L212" s="623"/>
      <c r="M212" s="623"/>
    </row>
    <row r="213" spans="5:13" x14ac:dyDescent="0.2">
      <c r="E213" s="623"/>
      <c r="F213" s="623"/>
      <c r="G213" s="623"/>
      <c r="H213" s="623"/>
      <c r="I213" s="623"/>
      <c r="J213" s="623"/>
      <c r="K213" s="623"/>
      <c r="L213" s="623"/>
      <c r="M213" s="623"/>
    </row>
    <row r="214" spans="5:13" x14ac:dyDescent="0.2">
      <c r="E214" s="623"/>
      <c r="F214" s="623"/>
      <c r="G214" s="623"/>
      <c r="H214" s="623"/>
      <c r="I214" s="623"/>
      <c r="J214" s="623"/>
      <c r="K214" s="623"/>
      <c r="L214" s="623"/>
      <c r="M214" s="623"/>
    </row>
    <row r="215" spans="5:13" x14ac:dyDescent="0.2">
      <c r="E215" s="623"/>
      <c r="F215" s="623"/>
      <c r="G215" s="623"/>
      <c r="H215" s="623"/>
      <c r="I215" s="623"/>
      <c r="J215" s="623"/>
      <c r="K215" s="623"/>
      <c r="L215" s="623"/>
      <c r="M215" s="623"/>
    </row>
    <row r="216" spans="5:13" x14ac:dyDescent="0.2">
      <c r="E216" s="623"/>
      <c r="F216" s="623"/>
      <c r="G216" s="623"/>
      <c r="H216" s="623"/>
      <c r="I216" s="623"/>
      <c r="J216" s="623"/>
      <c r="K216" s="623"/>
      <c r="L216" s="623"/>
      <c r="M216" s="623"/>
    </row>
    <row r="217" spans="5:13" x14ac:dyDescent="0.2">
      <c r="E217" s="623"/>
      <c r="F217" s="623"/>
      <c r="G217" s="623"/>
      <c r="H217" s="623"/>
      <c r="I217" s="623"/>
      <c r="J217" s="623"/>
      <c r="K217" s="623"/>
      <c r="L217" s="623"/>
      <c r="M217" s="623"/>
    </row>
    <row r="218" spans="5:13" x14ac:dyDescent="0.2">
      <c r="E218" s="623"/>
      <c r="F218" s="623"/>
      <c r="G218" s="623"/>
      <c r="H218" s="623"/>
      <c r="I218" s="623"/>
      <c r="J218" s="623"/>
      <c r="K218" s="623"/>
      <c r="L218" s="623"/>
      <c r="M218" s="623"/>
    </row>
    <row r="219" spans="5:13" x14ac:dyDescent="0.2">
      <c r="E219" s="623"/>
      <c r="F219" s="623"/>
      <c r="G219" s="623"/>
      <c r="H219" s="623"/>
      <c r="I219" s="623"/>
      <c r="J219" s="623"/>
      <c r="K219" s="623"/>
      <c r="L219" s="623"/>
      <c r="M219" s="623"/>
    </row>
    <row r="220" spans="5:13" x14ac:dyDescent="0.2">
      <c r="E220" s="623"/>
      <c r="F220" s="623"/>
      <c r="G220" s="623"/>
      <c r="H220" s="623"/>
      <c r="I220" s="623"/>
      <c r="J220" s="623"/>
      <c r="K220" s="623"/>
      <c r="L220" s="623"/>
      <c r="M220" s="623"/>
    </row>
    <row r="221" spans="5:13" x14ac:dyDescent="0.2">
      <c r="E221" s="623"/>
      <c r="F221" s="623"/>
      <c r="G221" s="623"/>
      <c r="H221" s="623"/>
      <c r="I221" s="623"/>
      <c r="J221" s="623"/>
      <c r="K221" s="623"/>
      <c r="L221" s="623"/>
      <c r="M221" s="623"/>
    </row>
    <row r="222" spans="5:13" x14ac:dyDescent="0.2">
      <c r="E222" s="623"/>
      <c r="F222" s="623"/>
      <c r="G222" s="623"/>
      <c r="H222" s="623"/>
      <c r="I222" s="623"/>
      <c r="J222" s="623"/>
      <c r="K222" s="623"/>
      <c r="L222" s="623"/>
      <c r="M222" s="623"/>
    </row>
    <row r="223" spans="5:13" x14ac:dyDescent="0.2">
      <c r="E223" s="623"/>
      <c r="F223" s="623"/>
      <c r="G223" s="623"/>
      <c r="H223" s="623"/>
      <c r="I223" s="623"/>
      <c r="J223" s="623"/>
      <c r="K223" s="623"/>
      <c r="L223" s="623"/>
      <c r="M223" s="623"/>
    </row>
    <row r="224" spans="5:13" x14ac:dyDescent="0.2">
      <c r="E224" s="623"/>
      <c r="F224" s="623"/>
      <c r="G224" s="623"/>
      <c r="H224" s="623"/>
      <c r="I224" s="623"/>
      <c r="J224" s="623"/>
      <c r="K224" s="623"/>
      <c r="L224" s="623"/>
      <c r="M224" s="623"/>
    </row>
    <row r="225" spans="5:13" x14ac:dyDescent="0.2">
      <c r="E225" s="623"/>
      <c r="F225" s="623"/>
      <c r="G225" s="623"/>
      <c r="H225" s="623"/>
      <c r="I225" s="623"/>
      <c r="J225" s="623"/>
      <c r="K225" s="623"/>
      <c r="L225" s="623"/>
      <c r="M225" s="623"/>
    </row>
    <row r="226" spans="5:13" x14ac:dyDescent="0.2">
      <c r="E226" s="623"/>
      <c r="F226" s="623"/>
      <c r="G226" s="623"/>
      <c r="H226" s="623"/>
      <c r="I226" s="623"/>
      <c r="J226" s="623"/>
      <c r="K226" s="623"/>
      <c r="L226" s="623"/>
      <c r="M226" s="623"/>
    </row>
    <row r="227" spans="5:13" x14ac:dyDescent="0.2">
      <c r="E227" s="623"/>
      <c r="F227" s="623"/>
      <c r="G227" s="623"/>
      <c r="H227" s="623"/>
      <c r="I227" s="623"/>
      <c r="J227" s="623"/>
      <c r="K227" s="623"/>
      <c r="L227" s="623"/>
      <c r="M227" s="623"/>
    </row>
    <row r="228" spans="5:13" x14ac:dyDescent="0.2">
      <c r="E228" s="623"/>
      <c r="F228" s="623"/>
      <c r="G228" s="623"/>
      <c r="H228" s="623"/>
      <c r="I228" s="623"/>
      <c r="J228" s="623"/>
      <c r="K228" s="623"/>
      <c r="L228" s="623"/>
      <c r="M228" s="623"/>
    </row>
    <row r="229" spans="5:13" x14ac:dyDescent="0.2">
      <c r="E229" s="623"/>
      <c r="F229" s="623"/>
      <c r="G229" s="623"/>
      <c r="H229" s="623"/>
      <c r="I229" s="623"/>
      <c r="J229" s="623"/>
      <c r="K229" s="623"/>
      <c r="L229" s="623"/>
      <c r="M229" s="623"/>
    </row>
    <row r="230" spans="5:13" ht="18" customHeight="1" x14ac:dyDescent="0.2">
      <c r="E230" s="623"/>
      <c r="F230" s="623"/>
      <c r="G230" s="623"/>
      <c r="H230" s="623"/>
      <c r="I230" s="623"/>
      <c r="J230" s="623"/>
      <c r="K230" s="623"/>
      <c r="L230" s="623"/>
      <c r="M230" s="623"/>
    </row>
    <row r="231" spans="5:13" ht="18" customHeight="1" x14ac:dyDescent="0.2">
      <c r="E231" s="623"/>
      <c r="F231" s="623"/>
      <c r="G231" s="623"/>
      <c r="H231" s="623"/>
      <c r="I231" s="623"/>
      <c r="J231" s="623"/>
      <c r="K231" s="623"/>
      <c r="L231" s="623"/>
      <c r="M231" s="623"/>
    </row>
    <row r="232" spans="5:13" ht="18" customHeight="1" x14ac:dyDescent="0.2">
      <c r="E232" s="623"/>
      <c r="F232" s="623"/>
      <c r="G232" s="623"/>
      <c r="H232" s="623"/>
      <c r="I232" s="623"/>
      <c r="J232" s="623"/>
      <c r="K232" s="623"/>
      <c r="L232" s="623"/>
      <c r="M232" s="623"/>
    </row>
    <row r="233" spans="5:13" ht="18" customHeight="1" x14ac:dyDescent="0.2">
      <c r="E233" s="623"/>
      <c r="F233" s="623"/>
      <c r="G233" s="623"/>
      <c r="H233" s="623"/>
      <c r="I233" s="623"/>
      <c r="J233" s="623"/>
      <c r="K233" s="623"/>
      <c r="L233" s="623"/>
      <c r="M233" s="623"/>
    </row>
    <row r="234" spans="5:13" ht="18" customHeight="1" x14ac:dyDescent="0.2">
      <c r="E234" s="623"/>
      <c r="F234" s="623"/>
      <c r="G234" s="623"/>
      <c r="H234" s="623"/>
      <c r="I234" s="623"/>
      <c r="J234" s="623"/>
      <c r="K234" s="623"/>
      <c r="L234" s="623"/>
      <c r="M234" s="623"/>
    </row>
    <row r="235" spans="5:13" ht="18" customHeight="1" x14ac:dyDescent="0.2">
      <c r="E235" s="623"/>
      <c r="F235" s="623"/>
      <c r="G235" s="623"/>
      <c r="H235" s="623"/>
      <c r="I235" s="623"/>
      <c r="J235" s="623"/>
      <c r="K235" s="623"/>
      <c r="L235" s="623"/>
      <c r="M235" s="623"/>
    </row>
    <row r="236" spans="5:13" ht="27.75" customHeight="1" x14ac:dyDescent="0.2">
      <c r="E236" s="623"/>
      <c r="F236" s="623"/>
      <c r="G236" s="623"/>
      <c r="H236" s="623"/>
      <c r="I236" s="623"/>
      <c r="J236" s="623"/>
      <c r="K236" s="623"/>
      <c r="L236" s="623"/>
      <c r="M236" s="623"/>
    </row>
    <row r="237" spans="5:13" ht="27.75" customHeight="1" x14ac:dyDescent="0.2">
      <c r="E237" s="623"/>
      <c r="F237" s="623"/>
      <c r="G237" s="623"/>
      <c r="H237" s="623"/>
      <c r="I237" s="623"/>
      <c r="J237" s="623"/>
      <c r="K237" s="623"/>
      <c r="L237" s="623"/>
      <c r="M237" s="623"/>
    </row>
    <row r="238" spans="5:13" ht="18" customHeight="1" x14ac:dyDescent="0.2"/>
    <row r="239" spans="5:13" ht="18" customHeight="1" x14ac:dyDescent="0.2"/>
    <row r="240" spans="5:13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24.75" customHeight="1" x14ac:dyDescent="0.2"/>
    <row r="254" ht="30.75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9" ht="12.75" customHeight="1" x14ac:dyDescent="0.2"/>
    <row r="271" ht="12.75" customHeight="1" x14ac:dyDescent="0.2"/>
    <row r="272" ht="12.75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300" ht="22.5" customHeight="1" x14ac:dyDescent="0.2"/>
    <row r="301" ht="22.5" customHeight="1" x14ac:dyDescent="0.2"/>
    <row r="302" ht="29.2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4.75" customHeight="1" x14ac:dyDescent="0.2"/>
    <row r="319" ht="26.2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3" ht="12.75" customHeight="1" x14ac:dyDescent="0.2"/>
    <row r="341" ht="12.75" customHeight="1" x14ac:dyDescent="0.2"/>
    <row r="359" ht="18" customHeight="1" x14ac:dyDescent="0.2"/>
    <row r="360" ht="18.75" customHeight="1" x14ac:dyDescent="0.2"/>
    <row r="361" ht="19.5" customHeight="1" x14ac:dyDescent="0.2"/>
    <row r="362" ht="18.75" customHeight="1" x14ac:dyDescent="0.2"/>
    <row r="364" ht="18.75" customHeight="1" x14ac:dyDescent="0.2"/>
    <row r="365" ht="17.25" customHeight="1" x14ac:dyDescent="0.2"/>
    <row r="366" ht="30.75" customHeight="1" x14ac:dyDescent="0.2"/>
    <row r="367" ht="17.25" customHeight="1" x14ac:dyDescent="0.2"/>
    <row r="368" ht="19.5" customHeight="1" x14ac:dyDescent="0.2"/>
    <row r="369" ht="20.25" customHeight="1" x14ac:dyDescent="0.2"/>
    <row r="370" ht="19.5" customHeight="1" x14ac:dyDescent="0.2"/>
    <row r="371" ht="18.75" customHeight="1" x14ac:dyDescent="0.2"/>
    <row r="372" ht="19.5" customHeight="1" x14ac:dyDescent="0.2"/>
    <row r="373" ht="18" customHeight="1" x14ac:dyDescent="0.2"/>
    <row r="374" ht="19.5" customHeight="1" x14ac:dyDescent="0.2"/>
    <row r="375" ht="19.5" customHeight="1" x14ac:dyDescent="0.2"/>
    <row r="376" ht="19.5" customHeight="1" x14ac:dyDescent="0.2"/>
    <row r="377" ht="19.5" customHeight="1" x14ac:dyDescent="0.2"/>
    <row r="378" ht="21" customHeight="1" x14ac:dyDescent="0.2"/>
    <row r="379" ht="19.5" customHeight="1" x14ac:dyDescent="0.2"/>
    <row r="380" ht="21" customHeight="1" x14ac:dyDescent="0.2"/>
    <row r="381" ht="21" customHeight="1" x14ac:dyDescent="0.2"/>
    <row r="382" ht="32.25" customHeight="1" x14ac:dyDescent="0.2"/>
    <row r="385" ht="19.5" customHeight="1" x14ac:dyDescent="0.2"/>
    <row r="386" ht="19.5" customHeight="1" x14ac:dyDescent="0.2"/>
    <row r="387" ht="19.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405" ht="12.75" customHeight="1" x14ac:dyDescent="0.2"/>
    <row r="492" ht="21" customHeight="1" x14ac:dyDescent="0.2"/>
    <row r="513" spans="6:8" x14ac:dyDescent="0.2">
      <c r="H513" s="551"/>
    </row>
    <row r="514" spans="6:8" x14ac:dyDescent="0.2">
      <c r="H514" s="551"/>
    </row>
    <row r="515" spans="6:8" x14ac:dyDescent="0.2">
      <c r="H515" s="551"/>
    </row>
    <row r="516" spans="6:8" x14ac:dyDescent="0.2">
      <c r="H516" s="551"/>
    </row>
    <row r="517" spans="6:8" x14ac:dyDescent="0.2">
      <c r="H517" s="551"/>
    </row>
    <row r="518" spans="6:8" x14ac:dyDescent="0.2">
      <c r="H518" s="551"/>
    </row>
    <row r="523" spans="6:8" x14ac:dyDescent="0.2">
      <c r="F523" s="546" t="e">
        <f>#REF!</f>
        <v>#REF!</v>
      </c>
      <c r="H523" s="655" t="s">
        <v>98</v>
      </c>
    </row>
    <row r="524" spans="6:8" x14ac:dyDescent="0.2">
      <c r="H524" s="656" t="s">
        <v>134</v>
      </c>
    </row>
    <row r="525" spans="6:8" x14ac:dyDescent="0.2">
      <c r="H525" s="656" t="s">
        <v>135</v>
      </c>
    </row>
    <row r="526" spans="6:8" x14ac:dyDescent="0.2">
      <c r="H526" s="656" t="s">
        <v>136</v>
      </c>
    </row>
    <row r="527" spans="6:8" x14ac:dyDescent="0.2">
      <c r="H527" s="656" t="s">
        <v>137</v>
      </c>
    </row>
    <row r="528" spans="6:8" x14ac:dyDescent="0.2">
      <c r="H528" s="656" t="s">
        <v>138</v>
      </c>
    </row>
    <row r="529" spans="5:8" x14ac:dyDescent="0.2">
      <c r="H529" s="656" t="s">
        <v>139</v>
      </c>
    </row>
    <row r="530" spans="5:8" x14ac:dyDescent="0.2">
      <c r="H530" s="656" t="s">
        <v>140</v>
      </c>
    </row>
    <row r="531" spans="5:8" x14ac:dyDescent="0.2">
      <c r="H531" s="656" t="s">
        <v>141</v>
      </c>
    </row>
    <row r="534" spans="5:8" x14ac:dyDescent="0.2">
      <c r="E534" s="708"/>
    </row>
    <row r="675" spans="15:24" ht="12.75" customHeight="1" x14ac:dyDescent="0.2">
      <c r="P675" s="706"/>
      <c r="Q675" s="658"/>
      <c r="R675" s="658"/>
      <c r="S675" s="659"/>
      <c r="T675" s="659"/>
      <c r="U675" s="659"/>
      <c r="V675" s="658"/>
      <c r="W675" s="659"/>
      <c r="X675" s="659"/>
    </row>
    <row r="678" spans="15:24" x14ac:dyDescent="0.2">
      <c r="Q678" s="706"/>
      <c r="R678" s="706"/>
      <c r="S678" s="706"/>
      <c r="T678" s="706"/>
      <c r="U678" s="706"/>
      <c r="V678" s="706"/>
      <c r="W678" s="706"/>
      <c r="X678" s="706"/>
    </row>
    <row r="679" spans="15:24" x14ac:dyDescent="0.2">
      <c r="O679" s="551"/>
      <c r="P679" s="618"/>
      <c r="Q679" s="706"/>
      <c r="R679" s="660"/>
      <c r="S679" s="661"/>
      <c r="T679" s="662"/>
      <c r="U679" s="660"/>
      <c r="V679" s="662"/>
      <c r="W679" s="662"/>
      <c r="X679" s="662"/>
    </row>
    <row r="680" spans="15:24" x14ac:dyDescent="0.2">
      <c r="O680" s="551"/>
      <c r="P680" s="707"/>
      <c r="Q680" s="706"/>
      <c r="R680" s="706"/>
      <c r="S680" s="706"/>
      <c r="T680" s="706"/>
      <c r="U680" s="706"/>
      <c r="V680" s="663"/>
      <c r="W680" s="663"/>
      <c r="X680" s="663"/>
    </row>
    <row r="681" spans="15:24" x14ac:dyDescent="0.2">
      <c r="O681" s="551"/>
      <c r="Q681" s="706"/>
      <c r="R681" s="706"/>
      <c r="S681" s="706" t="s">
        <v>142</v>
      </c>
      <c r="T681" s="551"/>
      <c r="U681" s="706"/>
      <c r="V681" s="663"/>
      <c r="W681" s="663"/>
      <c r="X681" s="663"/>
    </row>
    <row r="682" spans="15:24" x14ac:dyDescent="0.2">
      <c r="O682" s="551"/>
      <c r="P682" s="664"/>
      <c r="Q682" s="618"/>
      <c r="R682" s="706"/>
      <c r="S682" s="706"/>
      <c r="T682" s="706"/>
      <c r="U682" s="706"/>
      <c r="V682" s="706"/>
      <c r="W682" s="706"/>
      <c r="X682" s="706"/>
    </row>
    <row r="683" spans="15:24" x14ac:dyDescent="0.2">
      <c r="Q683" s="707"/>
      <c r="R683" s="707"/>
      <c r="S683" s="707"/>
      <c r="T683" s="707"/>
      <c r="U683" s="707"/>
      <c r="W683" s="707"/>
      <c r="X683" s="707"/>
    </row>
    <row r="684" spans="15:24" x14ac:dyDescent="0.2">
      <c r="Q684" s="708"/>
      <c r="R684" s="707"/>
      <c r="S684" s="707"/>
      <c r="T684" s="707"/>
      <c r="U684" s="707"/>
      <c r="W684" s="707"/>
      <c r="X684" s="707"/>
    </row>
    <row r="685" spans="15:24" x14ac:dyDescent="0.2">
      <c r="R685" s="707"/>
      <c r="S685" s="707"/>
      <c r="T685" s="707"/>
      <c r="U685" s="706"/>
      <c r="V685" s="706"/>
      <c r="W685" s="707"/>
      <c r="X685" s="707"/>
    </row>
    <row r="686" spans="15:24" x14ac:dyDescent="0.2">
      <c r="Q686" s="708" t="s">
        <v>124</v>
      </c>
      <c r="R686" s="707"/>
      <c r="S686" s="707"/>
      <c r="T686" s="707"/>
      <c r="U686" s="707"/>
      <c r="W686" s="707"/>
      <c r="X686" s="707"/>
    </row>
    <row r="694" spans="17:18" x14ac:dyDescent="0.2">
      <c r="Q694" s="546" t="e">
        <f>SUM(#REF!)</f>
        <v>#REF!</v>
      </c>
      <c r="R694" s="535" t="s">
        <v>143</v>
      </c>
    </row>
    <row r="699" spans="17:18" x14ac:dyDescent="0.2">
      <c r="Q699" s="665"/>
    </row>
    <row r="706" spans="17:17" x14ac:dyDescent="0.2">
      <c r="Q706" s="665" t="e">
        <f>#REF!+#REF!</f>
        <v>#REF!</v>
      </c>
    </row>
    <row r="707" spans="17:17" x14ac:dyDescent="0.2">
      <c r="Q707" s="665" t="e">
        <f>#REF!+#REF!</f>
        <v>#REF!</v>
      </c>
    </row>
    <row r="708" spans="17:17" x14ac:dyDescent="0.2">
      <c r="Q708" s="665" t="e">
        <f>#REF!+#REF!</f>
        <v>#REF!</v>
      </c>
    </row>
    <row r="709" spans="17:17" x14ac:dyDescent="0.2">
      <c r="Q709" s="665" t="e">
        <f>#REF!+#REF!</f>
        <v>#REF!</v>
      </c>
    </row>
    <row r="710" spans="17:17" x14ac:dyDescent="0.2">
      <c r="Q710" s="665" t="e">
        <f>#REF!+#REF!</f>
        <v>#REF!</v>
      </c>
    </row>
    <row r="711" spans="17:17" x14ac:dyDescent="0.2">
      <c r="Q711" s="665" t="e">
        <f>#REF!+#REF!</f>
        <v>#REF!</v>
      </c>
    </row>
    <row r="716" spans="17:17" x14ac:dyDescent="0.2">
      <c r="Q716" s="546" t="e">
        <f>#REF!+#REF!</f>
        <v>#REF!</v>
      </c>
    </row>
    <row r="733" spans="15:15" x14ac:dyDescent="0.2">
      <c r="O733" s="708"/>
    </row>
    <row r="743" spans="15:15" x14ac:dyDescent="0.2">
      <c r="O743" s="551"/>
    </row>
    <row r="744" spans="15:15" x14ac:dyDescent="0.2">
      <c r="O744" s="551"/>
    </row>
    <row r="745" spans="15:15" x14ac:dyDescent="0.2">
      <c r="O745" s="551"/>
    </row>
    <row r="746" spans="15:15" x14ac:dyDescent="0.2">
      <c r="O746" s="551"/>
    </row>
  </sheetData>
  <mergeCells count="33">
    <mergeCell ref="J144:L144"/>
    <mergeCell ref="J145:L145"/>
    <mergeCell ref="G146:H146"/>
    <mergeCell ref="I146:K146"/>
    <mergeCell ref="G147:H147"/>
    <mergeCell ref="I147:K147"/>
    <mergeCell ref="J143:L143"/>
    <mergeCell ref="J78:L78"/>
    <mergeCell ref="M78:N78"/>
    <mergeCell ref="G80:H80"/>
    <mergeCell ref="I80:K80"/>
    <mergeCell ref="M80:N80"/>
    <mergeCell ref="E92:L92"/>
    <mergeCell ref="E93:L93"/>
    <mergeCell ref="E94:L94"/>
    <mergeCell ref="J138:L138"/>
    <mergeCell ref="G139:I139"/>
    <mergeCell ref="J139:L139"/>
    <mergeCell ref="M73:N73"/>
    <mergeCell ref="E76:F76"/>
    <mergeCell ref="G76:I76"/>
    <mergeCell ref="J76:L76"/>
    <mergeCell ref="E77:F77"/>
    <mergeCell ref="G77:I77"/>
    <mergeCell ref="J77:L77"/>
    <mergeCell ref="M77:N77"/>
    <mergeCell ref="E3:L3"/>
    <mergeCell ref="E4:L4"/>
    <mergeCell ref="E5:L5"/>
    <mergeCell ref="J72:L72"/>
    <mergeCell ref="E73:F73"/>
    <mergeCell ref="G73:I73"/>
    <mergeCell ref="J73:L73"/>
  </mergeCells>
  <printOptions horizontalCentered="1"/>
  <pageMargins left="0.196850393700787" right="0.196850393700787" top="0.12" bottom="0.196850393700787" header="0.12" footer="0.31496062992126"/>
  <pageSetup paperSize="5" scale="70" orientation="landscape" horizontalDpi="4294967293" verticalDpi="72" r:id="rId1"/>
  <rowBreaks count="1" manualBreakCount="1">
    <brk id="4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X750"/>
  <sheetViews>
    <sheetView view="pageBreakPreview" topLeftCell="D1" zoomScaleSheetLayoutView="100" workbookViewId="0">
      <pane xSplit="2" ySplit="17" topLeftCell="G66" activePane="bottomRight" state="frozen"/>
      <selection activeCell="D1" sqref="D1"/>
      <selection pane="topRight" activeCell="F1" sqref="F1"/>
      <selection pane="bottomLeft" activeCell="D15" sqref="D15"/>
      <selection pane="bottomRight" activeCell="H79" sqref="H79"/>
    </sheetView>
  </sheetViews>
  <sheetFormatPr defaultColWidth="9.140625" defaultRowHeight="12.75" x14ac:dyDescent="0.2"/>
  <cols>
    <col min="1" max="1" width="1.85546875" style="310" hidden="1" customWidth="1"/>
    <col min="2" max="2" width="1.5703125" style="310" hidden="1" customWidth="1"/>
    <col min="3" max="4" width="5" style="310" hidden="1" customWidth="1"/>
    <col min="5" max="5" width="14.7109375" style="310" customWidth="1"/>
    <col min="6" max="6" width="68.28515625" style="310" customWidth="1"/>
    <col min="7" max="7" width="21.140625" style="310" customWidth="1"/>
    <col min="8" max="8" width="21" style="310" customWidth="1"/>
    <col min="9" max="9" width="21.140625" style="310" customWidth="1"/>
    <col min="10" max="10" width="20.140625" style="310" bestFit="1" customWidth="1"/>
    <col min="11" max="11" width="21" style="310" bestFit="1" customWidth="1"/>
    <col min="12" max="12" width="12.140625" style="310" customWidth="1"/>
    <col min="13" max="13" width="17.7109375" style="310" customWidth="1"/>
    <col min="14" max="14" width="20.7109375" style="310" bestFit="1" customWidth="1"/>
    <col min="15" max="15" width="15" style="310" bestFit="1" customWidth="1"/>
    <col min="16" max="16" width="12.5703125" style="310" bestFit="1" customWidth="1"/>
    <col min="17" max="17" width="20.42578125" style="310" customWidth="1"/>
    <col min="18" max="19" width="9.140625" style="310"/>
    <col min="20" max="20" width="30.7109375" style="310" customWidth="1"/>
    <col min="21" max="16384" width="9.140625" style="310"/>
  </cols>
  <sheetData>
    <row r="2" spans="5:16" x14ac:dyDescent="0.2">
      <c r="P2" s="403" t="s">
        <v>276</v>
      </c>
    </row>
    <row r="3" spans="5:16" ht="15" x14ac:dyDescent="0.2">
      <c r="E3" s="870" t="s">
        <v>222</v>
      </c>
      <c r="F3" s="870"/>
      <c r="G3" s="870"/>
      <c r="H3" s="870"/>
      <c r="I3" s="870"/>
      <c r="J3" s="870"/>
      <c r="K3" s="870"/>
      <c r="L3" s="870"/>
      <c r="M3" s="330"/>
      <c r="N3" s="330"/>
    </row>
    <row r="4" spans="5:16" ht="15" x14ac:dyDescent="0.2">
      <c r="E4" s="870" t="s">
        <v>303</v>
      </c>
      <c r="F4" s="870"/>
      <c r="G4" s="870"/>
      <c r="H4" s="870"/>
      <c r="I4" s="870"/>
      <c r="J4" s="870"/>
      <c r="K4" s="870"/>
      <c r="L4" s="870"/>
      <c r="M4" s="330"/>
      <c r="N4" s="330"/>
    </row>
    <row r="5" spans="5:16" ht="15" x14ac:dyDescent="0.2">
      <c r="E5" s="870" t="s">
        <v>304</v>
      </c>
      <c r="F5" s="870"/>
      <c r="G5" s="870"/>
      <c r="H5" s="870"/>
      <c r="I5" s="870"/>
      <c r="J5" s="870"/>
      <c r="K5" s="870"/>
      <c r="L5" s="870"/>
      <c r="M5" s="330"/>
      <c r="N5" s="330"/>
    </row>
    <row r="6" spans="5:16" ht="14.25" x14ac:dyDescent="0.2">
      <c r="E6" s="871" t="s">
        <v>287</v>
      </c>
      <c r="F6" s="871"/>
      <c r="G6" s="871"/>
      <c r="H6" s="871"/>
      <c r="I6" s="871"/>
      <c r="J6" s="871"/>
      <c r="K6" s="871"/>
      <c r="L6" s="871"/>
      <c r="M6" s="330"/>
      <c r="N6" s="330"/>
    </row>
    <row r="7" spans="5:16" x14ac:dyDescent="0.2">
      <c r="E7" s="872" t="s">
        <v>335</v>
      </c>
      <c r="F7" s="872"/>
      <c r="G7" s="872"/>
      <c r="H7" s="872"/>
      <c r="I7" s="872"/>
      <c r="J7" s="872"/>
      <c r="K7" s="872"/>
      <c r="L7" s="872"/>
      <c r="M7" s="330"/>
      <c r="N7" s="330"/>
    </row>
    <row r="8" spans="5:16" ht="13.5" thickBot="1" x14ac:dyDescent="0.25"/>
    <row r="9" spans="5:16" ht="24" customHeight="1" x14ac:dyDescent="0.2">
      <c r="E9" s="873" t="s">
        <v>146</v>
      </c>
      <c r="F9" s="875" t="s">
        <v>0</v>
      </c>
      <c r="G9" s="877" t="s">
        <v>294</v>
      </c>
      <c r="H9" s="879" t="s">
        <v>292</v>
      </c>
      <c r="I9" s="880"/>
      <c r="J9" s="875"/>
      <c r="K9" s="881" t="s">
        <v>286</v>
      </c>
      <c r="L9" s="882"/>
    </row>
    <row r="10" spans="5:16" ht="20.25" customHeight="1" x14ac:dyDescent="0.2">
      <c r="E10" s="874"/>
      <c r="F10" s="876"/>
      <c r="G10" s="878"/>
      <c r="H10" s="515" t="s">
        <v>289</v>
      </c>
      <c r="I10" s="515" t="s">
        <v>290</v>
      </c>
      <c r="J10" s="515" t="s">
        <v>291</v>
      </c>
      <c r="K10" s="515" t="s">
        <v>293</v>
      </c>
      <c r="L10" s="515" t="s">
        <v>295</v>
      </c>
    </row>
    <row r="11" spans="5:16" ht="17.25" customHeight="1" x14ac:dyDescent="0.2">
      <c r="E11" s="516">
        <v>1</v>
      </c>
      <c r="F11" s="516">
        <v>2</v>
      </c>
      <c r="G11" s="516">
        <v>3</v>
      </c>
      <c r="H11" s="516">
        <v>4</v>
      </c>
      <c r="I11" s="516">
        <v>5</v>
      </c>
      <c r="J11" s="516">
        <v>6</v>
      </c>
      <c r="K11" s="516" t="s">
        <v>296</v>
      </c>
      <c r="L11" s="516" t="s">
        <v>297</v>
      </c>
    </row>
    <row r="12" spans="5:16" ht="18.75" customHeight="1" x14ac:dyDescent="0.2">
      <c r="E12" s="514" t="s">
        <v>158</v>
      </c>
      <c r="F12" s="513" t="s">
        <v>45</v>
      </c>
      <c r="G12" s="471">
        <f>G13+G14+G15</f>
        <v>75158838000</v>
      </c>
      <c r="H12" s="471">
        <f>H13+H15+H14</f>
        <v>24213858366</v>
      </c>
      <c r="I12" s="471">
        <f>I13+I15+I14</f>
        <v>5464648635</v>
      </c>
      <c r="J12" s="471">
        <f>J13+J15+J14</f>
        <v>29678507001</v>
      </c>
      <c r="K12" s="512">
        <f>J12-G12</f>
        <v>-45480330999</v>
      </c>
      <c r="L12" s="503">
        <f>J12/G12*100</f>
        <v>39.487714007765796</v>
      </c>
      <c r="M12" s="404">
        <v>15501174988</v>
      </c>
      <c r="N12" s="327"/>
    </row>
    <row r="13" spans="5:16" ht="18.75" customHeight="1" x14ac:dyDescent="0.2">
      <c r="E13" s="392" t="s">
        <v>168</v>
      </c>
      <c r="F13" s="397" t="s">
        <v>26</v>
      </c>
      <c r="G13" s="472">
        <f>$G$17</f>
        <v>74320354000</v>
      </c>
      <c r="H13" s="472">
        <f>H17</f>
        <v>23657063675</v>
      </c>
      <c r="I13" s="472">
        <f t="shared" ref="I13" si="0">I17</f>
        <v>5229611930</v>
      </c>
      <c r="J13" s="472">
        <f>J17</f>
        <v>28886675605</v>
      </c>
      <c r="K13" s="512">
        <f>J13-G13</f>
        <v>-45433678395</v>
      </c>
      <c r="L13" s="504">
        <f>J13/G13*100</f>
        <v>38.867785270506111</v>
      </c>
      <c r="M13"/>
      <c r="N13" s="421"/>
    </row>
    <row r="14" spans="5:16" ht="18.75" customHeight="1" x14ac:dyDescent="0.2">
      <c r="E14" s="392" t="s">
        <v>169</v>
      </c>
      <c r="F14" s="397" t="s">
        <v>27</v>
      </c>
      <c r="G14" s="472">
        <f>$G$64</f>
        <v>538484000</v>
      </c>
      <c r="H14" s="472">
        <f>H64</f>
        <v>30385600</v>
      </c>
      <c r="I14" s="472">
        <f t="shared" ref="I14:J14" si="1">I64</f>
        <v>0</v>
      </c>
      <c r="J14" s="472">
        <f t="shared" si="1"/>
        <v>30385600</v>
      </c>
      <c r="K14" s="512">
        <f>J14-G14</f>
        <v>-508098400</v>
      </c>
      <c r="L14" s="504">
        <f>J14/G14*100</f>
        <v>5.6428046144360842</v>
      </c>
      <c r="N14" s="327"/>
    </row>
    <row r="15" spans="5:16" ht="18.75" customHeight="1" x14ac:dyDescent="0.2">
      <c r="E15" s="392" t="str">
        <f>E68</f>
        <v>4.1.04</v>
      </c>
      <c r="F15" s="397" t="s">
        <v>129</v>
      </c>
      <c r="G15" s="472">
        <f>G68</f>
        <v>300000000</v>
      </c>
      <c r="H15" s="472">
        <f>H68</f>
        <v>526409091</v>
      </c>
      <c r="I15" s="472">
        <f t="shared" ref="I15" si="2">I68</f>
        <v>235036705</v>
      </c>
      <c r="J15" s="472">
        <f>J68</f>
        <v>761445796</v>
      </c>
      <c r="K15" s="512">
        <f>J15-G15</f>
        <v>461445796</v>
      </c>
      <c r="L15" s="504">
        <f>J15/G15*100</f>
        <v>253.81526533333334</v>
      </c>
    </row>
    <row r="16" spans="5:16" ht="5.0999999999999996" customHeight="1" x14ac:dyDescent="0.2">
      <c r="E16" s="517"/>
      <c r="F16" s="518"/>
      <c r="G16" s="519"/>
      <c r="H16" s="519"/>
      <c r="I16" s="519"/>
      <c r="J16" s="519"/>
      <c r="K16" s="519"/>
      <c r="L16" s="520"/>
    </row>
    <row r="17" spans="5:16" ht="18.75" customHeight="1" x14ac:dyDescent="0.2">
      <c r="E17" s="521" t="str">
        <f>E13</f>
        <v>4.1.01</v>
      </c>
      <c r="F17" s="522" t="str">
        <f>F13</f>
        <v>PENDAPATAN PAJAK DAERAH</v>
      </c>
      <c r="G17" s="523">
        <f>G18+G28+G39+G45+G48+G49+G52+G55+G56+G59+G62</f>
        <v>74320354000</v>
      </c>
      <c r="H17" s="523">
        <f>H18+H28+H39+H45+H48+H49+H52+H55+H56+H59+H62</f>
        <v>23657063675</v>
      </c>
      <c r="I17" s="523">
        <f>I18+I28+I39+I45+I48+I49+I52+I55+I56+I59+I62</f>
        <v>5229611930</v>
      </c>
      <c r="J17" s="523">
        <f t="shared" ref="J17" si="3">J18+J28+J39+J45+J48+J49+J52+J55+J56+J59+J62</f>
        <v>28886675605</v>
      </c>
      <c r="K17" s="523">
        <f>J17-G17</f>
        <v>-45433678395</v>
      </c>
      <c r="L17" s="524">
        <f>J17/G17*100</f>
        <v>38.867785270506111</v>
      </c>
      <c r="M17" s="469">
        <f>H18+H28+H39+H45+H48+H49+H52+H55+H56</f>
        <v>15509475419</v>
      </c>
    </row>
    <row r="18" spans="5:16" ht="18.75" customHeight="1" x14ac:dyDescent="0.2">
      <c r="E18" s="373" t="s">
        <v>170</v>
      </c>
      <c r="F18" s="351" t="s">
        <v>157</v>
      </c>
      <c r="G18" s="473">
        <f>G19+G22+G25</f>
        <v>2463180809</v>
      </c>
      <c r="H18" s="473">
        <f>H19+H22+H25</f>
        <v>736542218</v>
      </c>
      <c r="I18" s="473">
        <f>I19+I22+I25</f>
        <v>84669807</v>
      </c>
      <c r="J18" s="473">
        <f t="shared" ref="J18" si="4">J19+J22+J25</f>
        <v>821212025</v>
      </c>
      <c r="K18" s="473">
        <f>J18-G18</f>
        <v>-1641968784</v>
      </c>
      <c r="L18" s="505">
        <f>J18/G18*100</f>
        <v>33.339494283141761</v>
      </c>
    </row>
    <row r="19" spans="5:16" ht="18.75" customHeight="1" x14ac:dyDescent="0.2">
      <c r="E19" s="372" t="s">
        <v>171</v>
      </c>
      <c r="F19" s="335" t="s">
        <v>175</v>
      </c>
      <c r="G19" s="474">
        <v>2001580809</v>
      </c>
      <c r="H19" s="474">
        <f>H20+H21</f>
        <v>482412323</v>
      </c>
      <c r="I19" s="474">
        <f>I20+I21</f>
        <v>56921487</v>
      </c>
      <c r="J19" s="474">
        <f t="shared" ref="J19" si="5">J20+J21</f>
        <v>539333810</v>
      </c>
      <c r="K19" s="474"/>
      <c r="L19" s="506">
        <f>J19/G19*100</f>
        <v>26.945392740323783</v>
      </c>
      <c r="M19" s="470"/>
    </row>
    <row r="20" spans="5:16" ht="18.75" customHeight="1" x14ac:dyDescent="0.2">
      <c r="E20" s="372"/>
      <c r="F20" s="341" t="s">
        <v>149</v>
      </c>
      <c r="G20" s="475"/>
      <c r="H20" s="474">
        <f>'LRA-AGUSTUS'!J20</f>
        <v>482132323</v>
      </c>
      <c r="I20" s="474">
        <f>'REKON-SEPTEMBER'!H16</f>
        <v>56921487</v>
      </c>
      <c r="J20" s="474">
        <f>H20+I20</f>
        <v>539053810</v>
      </c>
      <c r="K20" s="474"/>
      <c r="L20" s="507"/>
      <c r="M20" s="327"/>
      <c r="N20" s="327"/>
    </row>
    <row r="21" spans="5:16" ht="18.75" customHeight="1" x14ac:dyDescent="0.2">
      <c r="E21" s="372"/>
      <c r="F21" s="341" t="s">
        <v>147</v>
      </c>
      <c r="G21" s="475"/>
      <c r="H21" s="474">
        <f>'LRA-AGUSTUS'!J21</f>
        <v>280000</v>
      </c>
      <c r="I21" s="474">
        <f>'REKON-SEPTEMBER'!H17</f>
        <v>0</v>
      </c>
      <c r="J21" s="474">
        <f>H21+I21</f>
        <v>280000</v>
      </c>
      <c r="K21" s="474"/>
      <c r="L21" s="507"/>
      <c r="M21" s="469"/>
    </row>
    <row r="22" spans="5:16" ht="21.75" customHeight="1" x14ac:dyDescent="0.2">
      <c r="E22" s="372" t="s">
        <v>173</v>
      </c>
      <c r="F22" s="336" t="s">
        <v>172</v>
      </c>
      <c r="G22" s="474">
        <v>350000000</v>
      </c>
      <c r="H22" s="474">
        <f>H23+H24</f>
        <v>227382395</v>
      </c>
      <c r="I22" s="474">
        <f>I23+I24</f>
        <v>24203320</v>
      </c>
      <c r="J22" s="474">
        <f>J23+J24</f>
        <v>251585715</v>
      </c>
      <c r="K22" s="474"/>
      <c r="L22" s="506">
        <f>J22/G22*100</f>
        <v>71.881632857142847</v>
      </c>
      <c r="M22" s="327"/>
      <c r="N22" s="327"/>
    </row>
    <row r="23" spans="5:16" ht="36.75" customHeight="1" x14ac:dyDescent="0.2">
      <c r="E23" s="372"/>
      <c r="F23" s="339" t="s">
        <v>150</v>
      </c>
      <c r="G23" s="474"/>
      <c r="H23" s="474">
        <f>'LRA-AGUSTUS'!J23</f>
        <v>207931099</v>
      </c>
      <c r="I23" s="474">
        <f>'REKON-SEPTEMBER'!H19</f>
        <v>24203320</v>
      </c>
      <c r="J23" s="474">
        <f>H23+I23</f>
        <v>232134419</v>
      </c>
      <c r="K23" s="474"/>
      <c r="L23" s="506"/>
      <c r="M23" s="404"/>
    </row>
    <row r="24" spans="5:16" ht="34.5" customHeight="1" x14ac:dyDescent="0.2">
      <c r="E24" s="372"/>
      <c r="F24" s="339" t="s">
        <v>148</v>
      </c>
      <c r="G24" s="475"/>
      <c r="H24" s="474">
        <f>'LRA-AGUSTUS'!J24</f>
        <v>19451296</v>
      </c>
      <c r="I24" s="474">
        <f>'REKON-SEPTEMBER'!H20</f>
        <v>0</v>
      </c>
      <c r="J24" s="474">
        <f>H24+I24</f>
        <v>19451296</v>
      </c>
      <c r="K24" s="474"/>
      <c r="L24" s="506"/>
      <c r="M24" s="327"/>
    </row>
    <row r="25" spans="5:16" ht="18.75" customHeight="1" x14ac:dyDescent="0.2">
      <c r="E25" s="372" t="s">
        <v>174</v>
      </c>
      <c r="F25" s="335" t="s">
        <v>176</v>
      </c>
      <c r="G25" s="474">
        <v>111600000</v>
      </c>
      <c r="H25" s="474">
        <f>H26+H27</f>
        <v>26747500</v>
      </c>
      <c r="I25" s="474">
        <f>I26+I27</f>
        <v>3545000</v>
      </c>
      <c r="J25" s="474">
        <f t="shared" ref="J25" si="6">J26+J27</f>
        <v>30292500</v>
      </c>
      <c r="K25" s="474"/>
      <c r="L25" s="506">
        <f>J25/G25*100</f>
        <v>27.143817204301072</v>
      </c>
      <c r="M25" s="327"/>
    </row>
    <row r="26" spans="5:16" ht="18.75" customHeight="1" x14ac:dyDescent="0.2">
      <c r="E26" s="372"/>
      <c r="F26" s="341" t="s">
        <v>151</v>
      </c>
      <c r="G26" s="474"/>
      <c r="H26" s="474">
        <f>'LRA-AGUSTUS'!J26</f>
        <v>25897500</v>
      </c>
      <c r="I26" s="474">
        <f>'REKON-SEPTEMBER'!H22</f>
        <v>3545000</v>
      </c>
      <c r="J26" s="474">
        <f>H26+I26</f>
        <v>29442500</v>
      </c>
      <c r="K26" s="474"/>
      <c r="L26" s="506"/>
      <c r="M26" s="404"/>
    </row>
    <row r="27" spans="5:16" ht="18.75" customHeight="1" x14ac:dyDescent="0.2">
      <c r="E27" s="372"/>
      <c r="F27" s="341" t="str">
        <f xml:space="preserve"> "Penerimaan Piutang " &amp;F25</f>
        <v>Penerimaan Piutang Pajak Wisma Pariwisata</v>
      </c>
      <c r="G27" s="475"/>
      <c r="H27" s="474">
        <f>'LRA-AGUSTUS'!J27</f>
        <v>850000</v>
      </c>
      <c r="I27" s="474">
        <f>'REKON-SEPTEMBER'!H23</f>
        <v>0</v>
      </c>
      <c r="J27" s="474">
        <f>H27+I27</f>
        <v>850000</v>
      </c>
      <c r="K27" s="474"/>
      <c r="L27" s="506"/>
      <c r="M27" s="469"/>
    </row>
    <row r="28" spans="5:16" ht="18.75" customHeight="1" x14ac:dyDescent="0.2">
      <c r="E28" s="373" t="s">
        <v>177</v>
      </c>
      <c r="F28" s="427" t="s">
        <v>159</v>
      </c>
      <c r="G28" s="476">
        <v>3637447807</v>
      </c>
      <c r="H28" s="473">
        <f>H29+H32+H35+H38</f>
        <v>1688774083</v>
      </c>
      <c r="I28" s="473">
        <f>I29+I32+I35+I38</f>
        <v>300319567</v>
      </c>
      <c r="J28" s="473">
        <f t="shared" ref="J28" si="7">J29+J32+J35+J38</f>
        <v>1989093650</v>
      </c>
      <c r="K28" s="473">
        <f>J28-G28</f>
        <v>-1648354157</v>
      </c>
      <c r="L28" s="505">
        <f>J28/G28*100</f>
        <v>54.683771576657016</v>
      </c>
      <c r="N28" s="404"/>
    </row>
    <row r="29" spans="5:16" ht="18.75" customHeight="1" x14ac:dyDescent="0.2">
      <c r="E29" s="372" t="s">
        <v>178</v>
      </c>
      <c r="F29" s="335" t="s">
        <v>179</v>
      </c>
      <c r="G29" s="477"/>
      <c r="H29" s="474">
        <f>H30+H31</f>
        <v>830996978</v>
      </c>
      <c r="I29" s="474">
        <f>I30+I31</f>
        <v>111723602</v>
      </c>
      <c r="J29" s="474">
        <f t="shared" ref="J29" si="8">J30+J31</f>
        <v>942720580</v>
      </c>
      <c r="K29" s="474"/>
      <c r="L29" s="506"/>
      <c r="M29" s="327"/>
      <c r="N29" s="404"/>
      <c r="P29"/>
    </row>
    <row r="30" spans="5:16" ht="18.75" customHeight="1" x14ac:dyDescent="0.2">
      <c r="E30" s="372"/>
      <c r="F30" s="341" t="s">
        <v>180</v>
      </c>
      <c r="G30" s="474"/>
      <c r="H30" s="474">
        <f>'LRA-AGUSTUS'!J30</f>
        <v>754784195</v>
      </c>
      <c r="I30" s="474">
        <f>'REKON-SEPTEMBER'!H26</f>
        <v>85752559</v>
      </c>
      <c r="J30" s="474">
        <f>H30+I30</f>
        <v>840536754</v>
      </c>
      <c r="K30" s="474"/>
      <c r="L30" s="506"/>
      <c r="M30" s="327"/>
      <c r="N30" s="404"/>
    </row>
    <row r="31" spans="5:16" ht="18.75" customHeight="1" x14ac:dyDescent="0.2">
      <c r="E31" s="372"/>
      <c r="F31" s="341" t="str">
        <f xml:space="preserve"> "Penerimaan Piutang " &amp;F29</f>
        <v>Penerimaan Piutang Pajak Restoran dan Sejenisnya</v>
      </c>
      <c r="G31" s="475"/>
      <c r="H31" s="474">
        <f>'LRA-AGUSTUS'!J31</f>
        <v>76212783</v>
      </c>
      <c r="I31" s="474">
        <f>'REKON-SEPTEMBER'!H27</f>
        <v>25971043</v>
      </c>
      <c r="J31" s="474">
        <f>H31+I31</f>
        <v>102183826</v>
      </c>
      <c r="K31" s="474"/>
      <c r="L31" s="507"/>
      <c r="M31" s="327"/>
    </row>
    <row r="32" spans="5:16" ht="18.75" customHeight="1" x14ac:dyDescent="0.2">
      <c r="E32" s="372" t="s">
        <v>181</v>
      </c>
      <c r="F32" s="335" t="s">
        <v>182</v>
      </c>
      <c r="G32" s="477"/>
      <c r="H32" s="483">
        <f>H33+H34</f>
        <v>119028127</v>
      </c>
      <c r="I32" s="483">
        <f>I33+I34</f>
        <v>16825640</v>
      </c>
      <c r="J32" s="483">
        <f t="shared" ref="J32" si="9">J33+J34</f>
        <v>135853767</v>
      </c>
      <c r="K32" s="483"/>
      <c r="L32" s="506"/>
      <c r="M32" s="404"/>
    </row>
    <row r="33" spans="5:16" ht="18.75" customHeight="1" x14ac:dyDescent="0.2">
      <c r="E33" s="372"/>
      <c r="F33" s="341" t="s">
        <v>183</v>
      </c>
      <c r="G33" s="474"/>
      <c r="H33" s="474">
        <f>'LRA-AGUSTUS'!J33</f>
        <v>112280827</v>
      </c>
      <c r="I33" s="474">
        <f>'REKON-SEPTEMBER'!H29</f>
        <v>16825640</v>
      </c>
      <c r="J33" s="474">
        <f>H33+I33</f>
        <v>129106467</v>
      </c>
      <c r="K33" s="474"/>
      <c r="L33" s="506"/>
      <c r="M33" s="404"/>
      <c r="N33" s="420"/>
    </row>
    <row r="34" spans="5:16" ht="18.75" customHeight="1" x14ac:dyDescent="0.2">
      <c r="E34" s="372"/>
      <c r="F34" s="341" t="str">
        <f xml:space="preserve"> "Penerimaan Piutang " &amp;F32</f>
        <v>Penerimaan Piutang Pajak Rumah Makan dan Sejenisnya</v>
      </c>
      <c r="G34" s="475"/>
      <c r="H34" s="474">
        <f>'LRA-AGUSTUS'!J34</f>
        <v>6747300</v>
      </c>
      <c r="I34" s="474">
        <f>'REKON-SEPTEMBER'!H30</f>
        <v>0</v>
      </c>
      <c r="J34" s="474">
        <f>H34+I34</f>
        <v>6747300</v>
      </c>
      <c r="K34" s="474"/>
      <c r="L34" s="507"/>
      <c r="M34" s="327"/>
    </row>
    <row r="35" spans="5:16" ht="18.75" customHeight="1" x14ac:dyDescent="0.2">
      <c r="E35" s="372" t="s">
        <v>184</v>
      </c>
      <c r="F35" s="335" t="s">
        <v>185</v>
      </c>
      <c r="G35" s="477"/>
      <c r="H35" s="474">
        <f>H36+H37</f>
        <v>280521098</v>
      </c>
      <c r="I35" s="474">
        <f>I36+I37</f>
        <v>32298135</v>
      </c>
      <c r="J35" s="474">
        <f t="shared" ref="J35" si="10">J36+J37</f>
        <v>312819233</v>
      </c>
      <c r="K35" s="474"/>
      <c r="L35" s="506"/>
    </row>
    <row r="36" spans="5:16" ht="18.75" customHeight="1" x14ac:dyDescent="0.2">
      <c r="E36" s="372"/>
      <c r="F36" s="341" t="s">
        <v>186</v>
      </c>
      <c r="G36" s="475"/>
      <c r="H36" s="474">
        <f>'LRA-AGUSTUS'!J36</f>
        <v>247845480</v>
      </c>
      <c r="I36" s="474">
        <f>'REKON-SEPTEMBER'!H32</f>
        <v>32298135</v>
      </c>
      <c r="J36" s="474">
        <f>H36+I36</f>
        <v>280143615</v>
      </c>
      <c r="K36" s="474"/>
      <c r="L36" s="507"/>
      <c r="M36" s="327"/>
    </row>
    <row r="37" spans="5:16" ht="18.75" customHeight="1" x14ac:dyDescent="0.2">
      <c r="E37" s="372"/>
      <c r="F37" s="341" t="str">
        <f xml:space="preserve"> "Penerimaan Piutang " &amp;F35</f>
        <v>Penerimaan Piutang Pajak Kafetaria dan Sejenisnya</v>
      </c>
      <c r="G37" s="475"/>
      <c r="H37" s="474">
        <f>'LRA-AGUSTUS'!J37</f>
        <v>32675618</v>
      </c>
      <c r="I37" s="474">
        <f>'REKON-SEPTEMBER'!H33</f>
        <v>0</v>
      </c>
      <c r="J37" s="474">
        <f>H37+I37</f>
        <v>32675618</v>
      </c>
      <c r="K37" s="474"/>
      <c r="L37" s="506"/>
      <c r="M37" s="404"/>
      <c r="N37" s="327"/>
    </row>
    <row r="38" spans="5:16" ht="18.75" customHeight="1" x14ac:dyDescent="0.2">
      <c r="E38" s="372" t="s">
        <v>188</v>
      </c>
      <c r="F38" s="335" t="s">
        <v>187</v>
      </c>
      <c r="G38" s="477"/>
      <c r="H38" s="474">
        <f>'LRA-AGUSTUS'!J38</f>
        <v>458227880</v>
      </c>
      <c r="I38" s="474">
        <f>'REKON-SEPTEMBER'!H34</f>
        <v>139472190</v>
      </c>
      <c r="J38" s="474">
        <f>H38+I38</f>
        <v>597700070</v>
      </c>
      <c r="K38" s="474"/>
      <c r="L38" s="506"/>
      <c r="M38" s="469"/>
      <c r="N38" s="327"/>
    </row>
    <row r="39" spans="5:16" ht="18.75" customHeight="1" x14ac:dyDescent="0.2">
      <c r="E39" s="373" t="s">
        <v>189</v>
      </c>
      <c r="F39" s="351" t="s">
        <v>160</v>
      </c>
      <c r="G39" s="473">
        <f>G40+G43</f>
        <v>11590549</v>
      </c>
      <c r="H39" s="473">
        <f>H40</f>
        <v>10620000</v>
      </c>
      <c r="I39" s="473">
        <f>I40</f>
        <v>1240000</v>
      </c>
      <c r="J39" s="473">
        <f t="shared" ref="J39" si="11">J40</f>
        <v>11860000</v>
      </c>
      <c r="K39" s="473">
        <f>J39-G39</f>
        <v>269451</v>
      </c>
      <c r="L39" s="505">
        <f>J39/G39*100</f>
        <v>102.32474751627383</v>
      </c>
      <c r="N39" s="327"/>
    </row>
    <row r="40" spans="5:16" ht="18.75" customHeight="1" x14ac:dyDescent="0.2">
      <c r="E40" s="374" t="s">
        <v>191</v>
      </c>
      <c r="F40" s="337" t="s">
        <v>190</v>
      </c>
      <c r="G40" s="474">
        <v>11590549</v>
      </c>
      <c r="H40" s="474">
        <f>H41+H42+H43+H44</f>
        <v>10620000</v>
      </c>
      <c r="I40" s="474">
        <f>I41+I42+I43+I44</f>
        <v>1240000</v>
      </c>
      <c r="J40" s="474">
        <f>J41+J42+J43+J44</f>
        <v>11860000</v>
      </c>
      <c r="K40" s="474"/>
      <c r="L40" s="506">
        <f>J40/G40*100</f>
        <v>102.32474751627383</v>
      </c>
      <c r="N40" s="422"/>
      <c r="O40" s="421"/>
    </row>
    <row r="41" spans="5:16" ht="18.75" customHeight="1" x14ac:dyDescent="0.2">
      <c r="E41" s="374"/>
      <c r="F41" s="344" t="s">
        <v>192</v>
      </c>
      <c r="G41" s="474"/>
      <c r="H41" s="474">
        <f>'LRA-AGUSTUS'!J41</f>
        <v>2130000</v>
      </c>
      <c r="I41" s="474">
        <f>'REKON-SEPTEMBER'!H37</f>
        <v>0</v>
      </c>
      <c r="J41" s="474">
        <f>H41+I41</f>
        <v>2130000</v>
      </c>
      <c r="K41" s="474"/>
      <c r="L41" s="506"/>
      <c r="N41" s="421"/>
      <c r="O41" s="327"/>
    </row>
    <row r="42" spans="5:16" ht="18.75" customHeight="1" x14ac:dyDescent="0.2">
      <c r="E42" s="374"/>
      <c r="F42" s="341" t="str">
        <f xml:space="preserve"> "Penerimaan Piutang " &amp;F40</f>
        <v>Penerimaan Piutang Pajak Diskotik, Karaoke, Club Malam, dan Sejenisnya</v>
      </c>
      <c r="G42" s="474"/>
      <c r="H42" s="474">
        <f>'LRA-AGUSTUS'!J42</f>
        <v>0</v>
      </c>
      <c r="I42" s="474">
        <f>'REKON-SEPTEMBER'!H38</f>
        <v>0</v>
      </c>
      <c r="J42" s="474">
        <f>H42+I42</f>
        <v>0</v>
      </c>
      <c r="K42" s="474"/>
      <c r="L42" s="507"/>
      <c r="N42" s="327"/>
    </row>
    <row r="43" spans="5:16" ht="18.75" customHeight="1" x14ac:dyDescent="0.2">
      <c r="E43" s="374"/>
      <c r="F43" s="341" t="s">
        <v>225</v>
      </c>
      <c r="G43" s="474"/>
      <c r="H43" s="474">
        <f>'LRA-AGUSTUS'!J43</f>
        <v>8490000</v>
      </c>
      <c r="I43" s="474">
        <f>'REKON-SEPTEMBER'!H39</f>
        <v>1240000</v>
      </c>
      <c r="J43" s="474">
        <f>H43+I43</f>
        <v>9730000</v>
      </c>
      <c r="K43" s="474"/>
      <c r="L43" s="507"/>
      <c r="M43"/>
    </row>
    <row r="44" spans="5:16" ht="18.75" customHeight="1" x14ac:dyDescent="0.2">
      <c r="E44" s="374"/>
      <c r="F44" s="341" t="s">
        <v>275</v>
      </c>
      <c r="G44" s="474"/>
      <c r="H44" s="474">
        <f>'LRA-AGUSTUS'!J44</f>
        <v>0</v>
      </c>
      <c r="I44" s="474">
        <f>'REKON-SEPTEMBER'!H40</f>
        <v>0</v>
      </c>
      <c r="J44" s="474">
        <f>H44+I44</f>
        <v>0</v>
      </c>
      <c r="K44" s="474"/>
      <c r="L44" s="507"/>
      <c r="M44"/>
    </row>
    <row r="45" spans="5:16" ht="18.75" customHeight="1" x14ac:dyDescent="0.2">
      <c r="E45" s="373" t="s">
        <v>193</v>
      </c>
      <c r="F45" s="351" t="s">
        <v>161</v>
      </c>
      <c r="G45" s="473">
        <f>G46+G47</f>
        <v>846864648</v>
      </c>
      <c r="H45" s="473">
        <f>H46+H47</f>
        <v>364475500</v>
      </c>
      <c r="I45" s="473">
        <f>I46+I47</f>
        <v>22543600</v>
      </c>
      <c r="J45" s="473">
        <f t="shared" ref="J45" si="12">J46+J47</f>
        <v>387019100</v>
      </c>
      <c r="K45" s="473">
        <f>J45-G45</f>
        <v>-459845548</v>
      </c>
      <c r="L45" s="505">
        <f>J45/G45*100</f>
        <v>45.700230953553749</v>
      </c>
    </row>
    <row r="46" spans="5:16" ht="18.75" customHeight="1" x14ac:dyDescent="0.2">
      <c r="E46" s="372" t="s">
        <v>195</v>
      </c>
      <c r="F46" s="335" t="s">
        <v>194</v>
      </c>
      <c r="G46" s="478">
        <v>426864648</v>
      </c>
      <c r="H46" s="474">
        <f>'LRA-AGUSTUS'!J46</f>
        <v>111250000</v>
      </c>
      <c r="I46" s="474">
        <f>'REKON-SEPTEMBER'!H42</f>
        <v>9450000</v>
      </c>
      <c r="J46" s="474">
        <f>H46+I46</f>
        <v>120700000</v>
      </c>
      <c r="K46" s="474"/>
      <c r="L46" s="506">
        <f t="shared" ref="L46:L52" si="13">J46/G46*100</f>
        <v>28.275941932769282</v>
      </c>
    </row>
    <row r="47" spans="5:16" ht="18.75" customHeight="1" x14ac:dyDescent="0.2">
      <c r="E47" s="372" t="s">
        <v>196</v>
      </c>
      <c r="F47" s="335" t="s">
        <v>197</v>
      </c>
      <c r="G47" s="478">
        <v>420000000</v>
      </c>
      <c r="H47" s="474">
        <f>'LRA-AGUSTUS'!J47</f>
        <v>253225500</v>
      </c>
      <c r="I47" s="474">
        <f>'REKON-SEPTEMBER'!H43</f>
        <v>13093600</v>
      </c>
      <c r="J47" s="474">
        <f>H47+I47</f>
        <v>266319100</v>
      </c>
      <c r="K47" s="474"/>
      <c r="L47" s="506">
        <f t="shared" si="13"/>
        <v>63.409309523809519</v>
      </c>
      <c r="M47" s="404"/>
    </row>
    <row r="48" spans="5:16" ht="18.75" customHeight="1" x14ac:dyDescent="0.2">
      <c r="E48" s="373" t="s">
        <v>198</v>
      </c>
      <c r="F48" s="351" t="s">
        <v>162</v>
      </c>
      <c r="G48" s="479">
        <v>20400000000</v>
      </c>
      <c r="H48" s="473">
        <f>'LRA-AGUSTUS'!J48</f>
        <v>12444073663</v>
      </c>
      <c r="I48" s="473">
        <f>'REKON-SEPTEMBER'!H44</f>
        <v>1574274513</v>
      </c>
      <c r="J48" s="473">
        <f>H48+I48</f>
        <v>14018348176</v>
      </c>
      <c r="K48" s="473">
        <f>J48-G48</f>
        <v>-6381651824</v>
      </c>
      <c r="L48" s="505">
        <f t="shared" si="13"/>
        <v>68.71739301960784</v>
      </c>
      <c r="M48" s="404"/>
      <c r="P48" s="403"/>
    </row>
    <row r="49" spans="5:14" ht="18.75" customHeight="1" x14ac:dyDescent="0.2">
      <c r="E49" s="373" t="s">
        <v>199</v>
      </c>
      <c r="F49" s="351" t="s">
        <v>85</v>
      </c>
      <c r="G49" s="480">
        <v>300000000</v>
      </c>
      <c r="H49" s="480">
        <f>H50+H51</f>
        <v>30655000</v>
      </c>
      <c r="I49" s="480">
        <f>I50+I51</f>
        <v>3215000</v>
      </c>
      <c r="J49" s="480">
        <f t="shared" ref="J49" si="14">J50+J51</f>
        <v>33870000</v>
      </c>
      <c r="K49" s="473">
        <f>J49-G49</f>
        <v>-266130000</v>
      </c>
      <c r="L49" s="505">
        <f t="shared" si="13"/>
        <v>11.29</v>
      </c>
      <c r="M49" s="405"/>
      <c r="N49" s="403"/>
    </row>
    <row r="50" spans="5:14" ht="18.75" customHeight="1" x14ac:dyDescent="0.2">
      <c r="E50" s="373"/>
      <c r="F50" s="344" t="s">
        <v>163</v>
      </c>
      <c r="G50" s="480"/>
      <c r="H50" s="474">
        <f>'LRA-AGUSTUS'!J50</f>
        <v>28355000</v>
      </c>
      <c r="I50" s="474">
        <f>'REKON-SEPTEMBER'!H46</f>
        <v>3215000</v>
      </c>
      <c r="J50" s="474">
        <f>H50+I50</f>
        <v>31570000</v>
      </c>
      <c r="K50" s="474"/>
      <c r="L50" s="505"/>
    </row>
    <row r="51" spans="5:14" ht="18.75" customHeight="1" x14ac:dyDescent="0.2">
      <c r="E51" s="373"/>
      <c r="F51" s="341" t="str">
        <f xml:space="preserve"> "Penerimaan Piutang " &amp;F49</f>
        <v>Penerimaan Piutang Pajak Parkir</v>
      </c>
      <c r="G51" s="480"/>
      <c r="H51" s="474">
        <f>'LRA-AGUSTUS'!J51</f>
        <v>2300000</v>
      </c>
      <c r="I51" s="474">
        <f>'REKON-SEPTEMBER'!H47</f>
        <v>0</v>
      </c>
      <c r="J51" s="474">
        <f>H51+I51</f>
        <v>2300000</v>
      </c>
      <c r="K51" s="474"/>
      <c r="L51" s="505"/>
    </row>
    <row r="52" spans="5:14" ht="18.75" customHeight="1" x14ac:dyDescent="0.2">
      <c r="E52" s="373" t="s">
        <v>202</v>
      </c>
      <c r="F52" s="351" t="s">
        <v>200</v>
      </c>
      <c r="G52" s="480">
        <v>80000000</v>
      </c>
      <c r="H52" s="480">
        <f>H53+H54</f>
        <v>94109205</v>
      </c>
      <c r="I52" s="480">
        <f>I53+I54</f>
        <v>13071590</v>
      </c>
      <c r="J52" s="480">
        <f t="shared" ref="J52" si="15">J53+J54</f>
        <v>107180795</v>
      </c>
      <c r="K52" s="473">
        <f>J52-G52</f>
        <v>27180795</v>
      </c>
      <c r="L52" s="505">
        <f t="shared" si="13"/>
        <v>133.97599374999999</v>
      </c>
    </row>
    <row r="53" spans="5:14" ht="18.75" customHeight="1" x14ac:dyDescent="0.2">
      <c r="E53" s="372"/>
      <c r="F53" s="341" t="s">
        <v>201</v>
      </c>
      <c r="G53" s="478"/>
      <c r="H53" s="474">
        <f>'LRA-AGUSTUS'!J53</f>
        <v>91591705</v>
      </c>
      <c r="I53" s="474">
        <f>'REKON-SEPTEMBER'!H49</f>
        <v>13071590</v>
      </c>
      <c r="J53" s="474">
        <f>H53+I53</f>
        <v>104663295</v>
      </c>
      <c r="K53" s="474"/>
      <c r="L53" s="506"/>
      <c r="M53" s="403"/>
    </row>
    <row r="54" spans="5:14" ht="18.75" customHeight="1" x14ac:dyDescent="0.2">
      <c r="E54" s="372"/>
      <c r="F54" s="341" t="str">
        <f xml:space="preserve"> "Penerimaan Piutang " &amp;F52</f>
        <v>Penerimaan Piutang Pajak Air Tanah</v>
      </c>
      <c r="G54" s="481"/>
      <c r="H54" s="474">
        <f>'LRA-AGUSTUS'!J54</f>
        <v>2517500</v>
      </c>
      <c r="I54" s="474">
        <f>'REKON-SEPTEMBER'!H50</f>
        <v>0</v>
      </c>
      <c r="J54" s="474">
        <f>H54+I54</f>
        <v>2517500</v>
      </c>
      <c r="K54" s="474"/>
      <c r="L54" s="507"/>
    </row>
    <row r="55" spans="5:14" ht="18.75" customHeight="1" x14ac:dyDescent="0.2">
      <c r="E55" s="373" t="s">
        <v>203</v>
      </c>
      <c r="F55" s="351" t="s">
        <v>87</v>
      </c>
      <c r="G55" s="480">
        <v>500000000</v>
      </c>
      <c r="H55" s="474">
        <f>'LRA-AGUSTUS'!J55</f>
        <v>0</v>
      </c>
      <c r="I55" s="474">
        <f>'REKON-SEPTEMBER'!H51</f>
        <v>25200000</v>
      </c>
      <c r="J55" s="474">
        <f>H55+I55</f>
        <v>25200000</v>
      </c>
      <c r="K55" s="473">
        <f>J55-G55</f>
        <v>-474800000</v>
      </c>
      <c r="L55" s="505">
        <f>J55/G55*100</f>
        <v>5.04</v>
      </c>
    </row>
    <row r="56" spans="5:14" ht="18.75" customHeight="1" x14ac:dyDescent="0.2">
      <c r="E56" s="373" t="s">
        <v>204</v>
      </c>
      <c r="F56" s="351" t="s">
        <v>226</v>
      </c>
      <c r="G56" s="480">
        <v>785886750</v>
      </c>
      <c r="H56" s="480">
        <f>H57+H58</f>
        <v>140225750</v>
      </c>
      <c r="I56" s="480">
        <f>I57+I58</f>
        <v>33580500</v>
      </c>
      <c r="J56" s="473">
        <f>J57+J58</f>
        <v>173806250</v>
      </c>
      <c r="K56" s="473">
        <f>J56-G56</f>
        <v>-612080500</v>
      </c>
      <c r="L56" s="505">
        <f t="shared" ref="L56" si="16">J56/G56*100</f>
        <v>22.115941005494751</v>
      </c>
      <c r="N56" s="403" t="s">
        <v>284</v>
      </c>
    </row>
    <row r="57" spans="5:14" ht="18.75" customHeight="1" x14ac:dyDescent="0.2">
      <c r="E57" s="373"/>
      <c r="F57" s="401" t="s">
        <v>228</v>
      </c>
      <c r="G57" s="480"/>
      <c r="H57" s="474">
        <f>'LRA-AGUSTUS'!J57</f>
        <v>140225750</v>
      </c>
      <c r="I57" s="474">
        <f>'REKON-SEPTEMBER'!H53</f>
        <v>33580500</v>
      </c>
      <c r="J57" s="474">
        <f>H57+I57</f>
        <v>173806250</v>
      </c>
      <c r="K57" s="474"/>
      <c r="L57" s="505"/>
    </row>
    <row r="58" spans="5:14" ht="18.75" customHeight="1" x14ac:dyDescent="0.2">
      <c r="E58" s="373"/>
      <c r="F58" s="401" t="s">
        <v>227</v>
      </c>
      <c r="G58" s="480"/>
      <c r="H58" s="474">
        <f>'LRA-AGUSTUS'!J58</f>
        <v>0</v>
      </c>
      <c r="I58" s="474">
        <f>'REKON-SEPTEMBER'!H54</f>
        <v>0</v>
      </c>
      <c r="J58" s="474">
        <f>H58+I58</f>
        <v>0</v>
      </c>
      <c r="K58" s="474"/>
      <c r="L58" s="505"/>
    </row>
    <row r="59" spans="5:14" ht="27" customHeight="1" x14ac:dyDescent="0.2">
      <c r="E59" s="373" t="s">
        <v>206</v>
      </c>
      <c r="F59" s="360" t="s">
        <v>205</v>
      </c>
      <c r="G59" s="482">
        <f>G60+G61</f>
        <v>33451567633</v>
      </c>
      <c r="H59" s="482">
        <f>H60+H61</f>
        <v>4545344206</v>
      </c>
      <c r="I59" s="482">
        <f>I60+I61</f>
        <v>2318466753</v>
      </c>
      <c r="J59" s="482">
        <f t="shared" ref="J59" si="17">J60+J61</f>
        <v>6863810959</v>
      </c>
      <c r="K59" s="473">
        <f>J59-G59</f>
        <v>-26587756674</v>
      </c>
      <c r="L59" s="508">
        <f>J59/G59*100</f>
        <v>20.518652621316452</v>
      </c>
      <c r="M59" s="327">
        <f>J59+J68</f>
        <v>7625256755</v>
      </c>
      <c r="N59" s="403"/>
    </row>
    <row r="60" spans="5:14" ht="27" customHeight="1" x14ac:dyDescent="0.2">
      <c r="E60" s="372"/>
      <c r="F60" s="339" t="s">
        <v>207</v>
      </c>
      <c r="G60" s="481">
        <v>15673511656</v>
      </c>
      <c r="H60" s="474">
        <f>'LRA-AGUSTUS'!J60</f>
        <v>2950708779</v>
      </c>
      <c r="I60" s="474">
        <f>'REKON-SEPTEMBER'!H56</f>
        <v>1718905635</v>
      </c>
      <c r="J60" s="474">
        <f>H60+I60</f>
        <v>4669614414</v>
      </c>
      <c r="K60" s="474"/>
      <c r="L60" s="509">
        <f t="shared" ref="L60" si="18">J60/G60*100</f>
        <v>29.793032451744267</v>
      </c>
    </row>
    <row r="61" spans="5:14" ht="27" customHeight="1" x14ac:dyDescent="0.2">
      <c r="E61" s="372"/>
      <c r="F61" s="339" t="s">
        <v>208</v>
      </c>
      <c r="G61" s="481">
        <v>17778055977</v>
      </c>
      <c r="H61" s="474">
        <f>'LRA-AGUSTUS'!J61</f>
        <v>1594635427</v>
      </c>
      <c r="I61" s="474">
        <f>'REKON-SEPTEMBER'!H57</f>
        <v>599561118</v>
      </c>
      <c r="J61" s="474">
        <f>H61+I61</f>
        <v>2194196545</v>
      </c>
      <c r="K61" s="474"/>
      <c r="L61" s="507"/>
      <c r="M61" s="327"/>
    </row>
    <row r="62" spans="5:14" ht="26.25" customHeight="1" x14ac:dyDescent="0.2">
      <c r="E62" s="373" t="s">
        <v>209</v>
      </c>
      <c r="F62" s="352" t="s">
        <v>115</v>
      </c>
      <c r="G62" s="480">
        <v>11843815804</v>
      </c>
      <c r="H62" s="473">
        <f>'LRA-AGUSTUS'!J62</f>
        <v>3602244050</v>
      </c>
      <c r="I62" s="473">
        <f>'REKON-SEPTEMBER'!H58</f>
        <v>853030600</v>
      </c>
      <c r="J62" s="473">
        <f>H62+I62</f>
        <v>4455274650</v>
      </c>
      <c r="K62" s="473">
        <f>J62-G62</f>
        <v>-7388541154</v>
      </c>
      <c r="L62" s="510">
        <f>J62/G62*100</f>
        <v>37.616885670370898</v>
      </c>
      <c r="M62" s="419"/>
    </row>
    <row r="63" spans="5:14" ht="10.5" customHeight="1" x14ac:dyDescent="0.2">
      <c r="E63" s="372"/>
      <c r="F63" s="336"/>
      <c r="G63" s="478"/>
      <c r="H63" s="478"/>
      <c r="I63" s="478"/>
      <c r="J63" s="478"/>
      <c r="K63" s="474"/>
      <c r="L63" s="506"/>
    </row>
    <row r="64" spans="5:14" ht="18.75" customHeight="1" x14ac:dyDescent="0.2">
      <c r="E64" s="525" t="str">
        <f>E14</f>
        <v>4.1.02</v>
      </c>
      <c r="F64" s="526" t="str">
        <f>F14</f>
        <v>HASIL RETRIBUSI DAERAH</v>
      </c>
      <c r="G64" s="519">
        <f>G65</f>
        <v>538484000</v>
      </c>
      <c r="H64" s="519">
        <f>H65</f>
        <v>30385600</v>
      </c>
      <c r="I64" s="519">
        <f>I65</f>
        <v>0</v>
      </c>
      <c r="J64" s="519">
        <f t="shared" ref="J64:J65" si="19">J65</f>
        <v>30385600</v>
      </c>
      <c r="K64" s="523">
        <f>J64-G64</f>
        <v>-508098400</v>
      </c>
      <c r="L64" s="524">
        <f>J64/G64*100</f>
        <v>5.6428046144360842</v>
      </c>
    </row>
    <row r="65" spans="5:14" s="313" customFormat="1" ht="18.75" customHeight="1" x14ac:dyDescent="0.2">
      <c r="E65" s="372" t="s">
        <v>210</v>
      </c>
      <c r="F65" s="371" t="s">
        <v>93</v>
      </c>
      <c r="G65" s="478">
        <f>G66+G67</f>
        <v>538484000</v>
      </c>
      <c r="H65" s="481">
        <f>H66</f>
        <v>30385600</v>
      </c>
      <c r="I65" s="481">
        <f>I66</f>
        <v>0</v>
      </c>
      <c r="J65" s="481">
        <f t="shared" si="19"/>
        <v>30385600</v>
      </c>
      <c r="K65" s="473"/>
      <c r="L65" s="507">
        <f>J65/G65*100</f>
        <v>5.6428046144360842</v>
      </c>
    </row>
    <row r="66" spans="5:14" ht="18.75" customHeight="1" x14ac:dyDescent="0.2">
      <c r="E66" s="372" t="s">
        <v>211</v>
      </c>
      <c r="F66" s="336" t="s">
        <v>212</v>
      </c>
      <c r="G66" s="481">
        <v>538484000</v>
      </c>
      <c r="H66" s="474">
        <f>'LRA-AGUSTUS'!J66</f>
        <v>30385600</v>
      </c>
      <c r="I66" s="474">
        <f>'REKON-SEPTEMBER'!H62</f>
        <v>0</v>
      </c>
      <c r="J66" s="474">
        <f>H66+I66</f>
        <v>30385600</v>
      </c>
      <c r="K66" s="474"/>
      <c r="L66" s="506">
        <f>J66/G66*100</f>
        <v>5.6428046144360842</v>
      </c>
    </row>
    <row r="67" spans="5:14" ht="21" customHeight="1" x14ac:dyDescent="0.2">
      <c r="E67" s="372"/>
      <c r="F67" s="339" t="s">
        <v>213</v>
      </c>
      <c r="G67" s="478"/>
      <c r="H67" s="474">
        <f>'LRA-AGUSTUS'!J67</f>
        <v>30385600</v>
      </c>
      <c r="I67" s="474">
        <f>'REKON-SEPTEMBER'!H63</f>
        <v>0</v>
      </c>
      <c r="J67" s="474">
        <f>H67+I67</f>
        <v>30385600</v>
      </c>
      <c r="K67" s="474"/>
      <c r="L67" s="506"/>
    </row>
    <row r="68" spans="5:14" ht="21" customHeight="1" x14ac:dyDescent="0.2">
      <c r="E68" s="525" t="s">
        <v>214</v>
      </c>
      <c r="F68" s="526" t="str">
        <f>F15</f>
        <v>LAIN-LAIN PAD YANG SAH</v>
      </c>
      <c r="G68" s="519">
        <f>G69</f>
        <v>300000000</v>
      </c>
      <c r="H68" s="519">
        <f>H69</f>
        <v>526409091</v>
      </c>
      <c r="I68" s="519">
        <f>I69</f>
        <v>235036705</v>
      </c>
      <c r="J68" s="519">
        <f t="shared" ref="J68" si="20">J69</f>
        <v>761445796</v>
      </c>
      <c r="K68" s="523">
        <f>J68-G68</f>
        <v>461445796</v>
      </c>
      <c r="L68" s="524">
        <f>J68/G68*100</f>
        <v>253.81526533333334</v>
      </c>
    </row>
    <row r="69" spans="5:14" ht="24" customHeight="1" x14ac:dyDescent="0.2">
      <c r="E69" s="372" t="s">
        <v>216</v>
      </c>
      <c r="F69" s="371" t="s">
        <v>217</v>
      </c>
      <c r="G69" s="478">
        <v>300000000</v>
      </c>
      <c r="H69" s="478">
        <f>H70+H71+H72</f>
        <v>526409091</v>
      </c>
      <c r="I69" s="478">
        <f>I70+I71+I72</f>
        <v>235036705</v>
      </c>
      <c r="J69" s="478">
        <f t="shared" ref="J69" si="21">J70+J71+J72</f>
        <v>761445796</v>
      </c>
      <c r="K69" s="473"/>
      <c r="L69" s="506">
        <f>J69/G69*100</f>
        <v>253.81526533333334</v>
      </c>
      <c r="M69" s="405"/>
    </row>
    <row r="70" spans="5:14" ht="24" customHeight="1" x14ac:dyDescent="0.25">
      <c r="E70" s="372" t="s">
        <v>215</v>
      </c>
      <c r="F70" s="339" t="s">
        <v>218</v>
      </c>
      <c r="G70" s="478">
        <v>300000000</v>
      </c>
      <c r="H70" s="474">
        <f>'LRA-AGUSTUS'!J70</f>
        <v>524555605</v>
      </c>
      <c r="I70" s="474">
        <f>'REKON-SEPTEMBER'!H66</f>
        <v>234707883</v>
      </c>
      <c r="J70" s="474">
        <f>H70+I70</f>
        <v>759263488</v>
      </c>
      <c r="K70" s="474"/>
      <c r="L70" s="506">
        <f>J70/G70*100</f>
        <v>253.0878293333333</v>
      </c>
      <c r="M70" s="423"/>
      <c r="N70" s="424"/>
    </row>
    <row r="71" spans="5:14" ht="24" customHeight="1" x14ac:dyDescent="0.25">
      <c r="E71" s="372"/>
      <c r="F71" s="339" t="s">
        <v>281</v>
      </c>
      <c r="G71" s="478"/>
      <c r="H71" s="474">
        <f>'LRA-AGUSTUS'!J71</f>
        <v>1853486</v>
      </c>
      <c r="I71" s="474">
        <f>'REKON-SEPTEMBER'!H67</f>
        <v>328822</v>
      </c>
      <c r="J71" s="474">
        <f>H71+I71</f>
        <v>2182308</v>
      </c>
      <c r="K71" s="474"/>
      <c r="L71" s="506"/>
      <c r="M71" s="423"/>
      <c r="N71" s="424"/>
    </row>
    <row r="72" spans="5:14" ht="24" customHeight="1" x14ac:dyDescent="0.25">
      <c r="E72" s="372"/>
      <c r="F72" s="339" t="s">
        <v>229</v>
      </c>
      <c r="G72" s="478"/>
      <c r="H72" s="474">
        <f>'LRA-AGUSTUS'!J72</f>
        <v>0</v>
      </c>
      <c r="I72" s="474">
        <f>'REKON-SEPTEMBER'!H68</f>
        <v>0</v>
      </c>
      <c r="J72" s="474">
        <f>H72+I72</f>
        <v>0</v>
      </c>
      <c r="K72" s="474"/>
      <c r="L72" s="506"/>
      <c r="M72" s="423"/>
      <c r="N72" s="424"/>
    </row>
    <row r="73" spans="5:14" ht="10.5" customHeight="1" thickBot="1" x14ac:dyDescent="0.3">
      <c r="E73" s="345"/>
      <c r="F73" s="335"/>
      <c r="G73" s="334"/>
      <c r="H73" s="334"/>
      <c r="I73" s="334"/>
      <c r="J73" s="334"/>
      <c r="K73" s="332"/>
      <c r="L73" s="333"/>
      <c r="M73" s="424"/>
      <c r="N73" s="424"/>
    </row>
    <row r="74" spans="5:14" ht="10.5" customHeight="1" x14ac:dyDescent="0.25">
      <c r="E74" s="353"/>
      <c r="F74" s="354"/>
      <c r="G74" s="355"/>
      <c r="H74" s="355"/>
      <c r="I74" s="355"/>
      <c r="J74" s="355"/>
      <c r="K74" s="355"/>
      <c r="L74" s="356"/>
      <c r="M74" s="423"/>
      <c r="N74" s="424"/>
    </row>
    <row r="75" spans="5:14" ht="10.5" customHeight="1" x14ac:dyDescent="0.2">
      <c r="E75" s="364"/>
      <c r="F75" s="365"/>
      <c r="G75" s="366"/>
      <c r="H75" s="366"/>
      <c r="I75" s="366"/>
      <c r="J75" s="366"/>
      <c r="K75" s="366"/>
      <c r="L75" s="367"/>
    </row>
    <row r="76" spans="5:14" ht="19.5" customHeight="1" x14ac:dyDescent="0.2">
      <c r="J76" s="866" t="s">
        <v>334</v>
      </c>
      <c r="K76" s="866"/>
      <c r="L76" s="866"/>
    </row>
    <row r="77" spans="5:14" ht="12.75" customHeight="1" x14ac:dyDescent="0.2">
      <c r="E77" s="867"/>
      <c r="F77" s="867"/>
      <c r="G77" s="868"/>
      <c r="H77" s="868"/>
      <c r="I77" s="868"/>
      <c r="J77" s="869" t="s">
        <v>288</v>
      </c>
      <c r="K77" s="869"/>
      <c r="L77" s="869"/>
      <c r="M77" s="860"/>
      <c r="N77" s="860"/>
    </row>
    <row r="78" spans="5:14" x14ac:dyDescent="0.2">
      <c r="J78" s="511"/>
      <c r="K78" s="511"/>
      <c r="L78" s="511"/>
    </row>
    <row r="79" spans="5:14" ht="28.5" customHeight="1" x14ac:dyDescent="0.2">
      <c r="J79" s="511"/>
      <c r="K79" s="511"/>
      <c r="L79" s="511"/>
    </row>
    <row r="80" spans="5:14" x14ac:dyDescent="0.2">
      <c r="E80" s="838"/>
      <c r="F80" s="838"/>
      <c r="G80" s="838"/>
      <c r="H80" s="838"/>
      <c r="I80" s="838"/>
      <c r="J80" s="865" t="str">
        <f>'[2]SPJ-MEI'!$C$82</f>
        <v>A. SUFARDIMAN,.SH.M.Si</v>
      </c>
      <c r="K80" s="865"/>
      <c r="L80" s="865"/>
      <c r="M80" s="318"/>
      <c r="N80" s="316"/>
    </row>
    <row r="81" spans="5:14" x14ac:dyDescent="0.2">
      <c r="E81" s="833"/>
      <c r="F81" s="833"/>
      <c r="G81" s="832"/>
      <c r="H81" s="833"/>
      <c r="I81" s="833"/>
      <c r="J81" s="862" t="str">
        <f>'[2]SPJ-MEI'!$C$83</f>
        <v>NIP. 19730215 200003 1 005</v>
      </c>
      <c r="K81" s="862"/>
      <c r="L81" s="862"/>
      <c r="M81" s="863"/>
      <c r="N81" s="863"/>
    </row>
    <row r="82" spans="5:14" x14ac:dyDescent="0.2">
      <c r="F82" s="316"/>
      <c r="G82" s="314"/>
      <c r="H82" s="314"/>
      <c r="I82" s="314"/>
      <c r="J82" s="833"/>
      <c r="K82" s="833"/>
      <c r="L82" s="833"/>
      <c r="M82" s="863"/>
      <c r="N82" s="863"/>
    </row>
    <row r="83" spans="5:14" x14ac:dyDescent="0.2">
      <c r="F83" s="316"/>
      <c r="G83" s="314"/>
      <c r="H83" s="314"/>
      <c r="I83" s="314"/>
      <c r="J83" s="705"/>
      <c r="K83" s="705"/>
      <c r="L83" s="705"/>
      <c r="M83" s="714"/>
      <c r="N83" s="714"/>
    </row>
    <row r="84" spans="5:14" x14ac:dyDescent="0.2">
      <c r="F84" s="705"/>
      <c r="G84" s="833"/>
      <c r="H84" s="833"/>
      <c r="I84" s="833"/>
      <c r="J84" s="833"/>
      <c r="K84" s="833"/>
      <c r="L84" s="833"/>
      <c r="M84" s="833"/>
      <c r="N84" s="833"/>
    </row>
    <row r="85" spans="5:14" x14ac:dyDescent="0.2">
      <c r="F85" s="368"/>
      <c r="G85" s="369"/>
      <c r="H85" s="705"/>
      <c r="I85" s="705"/>
      <c r="J85" s="705"/>
      <c r="K85" s="705"/>
      <c r="L85" s="705"/>
      <c r="M85" s="705"/>
      <c r="N85" s="705"/>
    </row>
    <row r="86" spans="5:14" x14ac:dyDescent="0.2">
      <c r="G86" s="705"/>
      <c r="H86" s="705"/>
      <c r="I86" s="705"/>
      <c r="J86" s="705"/>
      <c r="K86" s="705"/>
      <c r="L86" s="705"/>
      <c r="M86" s="705"/>
      <c r="N86" s="705"/>
    </row>
    <row r="87" spans="5:14" x14ac:dyDescent="0.2">
      <c r="F87" s="338"/>
      <c r="G87" s="714"/>
      <c r="H87" s="705"/>
      <c r="I87" s="705"/>
      <c r="J87" s="705"/>
      <c r="K87" s="705"/>
      <c r="L87" s="705"/>
      <c r="M87" s="705"/>
      <c r="N87" s="705"/>
    </row>
    <row r="88" spans="5:14" x14ac:dyDescent="0.2">
      <c r="F88" s="338"/>
      <c r="G88" s="316"/>
      <c r="H88" s="705"/>
      <c r="I88" s="705"/>
      <c r="J88" s="705"/>
      <c r="K88" s="705"/>
      <c r="L88" s="705"/>
      <c r="M88" s="705"/>
      <c r="N88" s="705"/>
    </row>
    <row r="89" spans="5:14" x14ac:dyDescent="0.2">
      <c r="F89" s="338"/>
      <c r="G89" s="714"/>
      <c r="H89" s="705"/>
      <c r="I89" s="705"/>
      <c r="J89" s="705"/>
      <c r="K89" s="705"/>
      <c r="L89" s="705"/>
      <c r="M89" s="705"/>
      <c r="N89" s="705"/>
    </row>
    <row r="90" spans="5:14" x14ac:dyDescent="0.2">
      <c r="F90" s="314"/>
      <c r="G90" s="714"/>
      <c r="H90" s="705"/>
      <c r="I90" s="705"/>
      <c r="J90" s="705"/>
      <c r="K90" s="705"/>
      <c r="L90" s="705"/>
      <c r="M90" s="705"/>
      <c r="N90" s="705"/>
    </row>
    <row r="91" spans="5:14" x14ac:dyDescent="0.2">
      <c r="H91" s="705"/>
      <c r="I91" s="705"/>
      <c r="J91" s="705"/>
      <c r="K91" s="705"/>
      <c r="L91" s="705"/>
      <c r="M91" s="705"/>
      <c r="N91" s="705"/>
    </row>
    <row r="92" spans="5:14" x14ac:dyDescent="0.2">
      <c r="F92" s="314"/>
      <c r="G92" s="714"/>
    </row>
    <row r="93" spans="5:14" x14ac:dyDescent="0.2">
      <c r="I93" s="328" t="s">
        <v>145</v>
      </c>
    </row>
    <row r="96" spans="5:14" x14ac:dyDescent="0.2">
      <c r="E96" s="864"/>
      <c r="F96" s="864"/>
      <c r="G96" s="864"/>
      <c r="H96" s="864"/>
      <c r="I96" s="864"/>
      <c r="J96" s="864"/>
      <c r="K96" s="864"/>
      <c r="L96" s="864"/>
    </row>
    <row r="97" spans="5:13" x14ac:dyDescent="0.2">
      <c r="E97" s="864"/>
      <c r="F97" s="864"/>
      <c r="G97" s="864"/>
      <c r="H97" s="864"/>
      <c r="I97" s="864"/>
      <c r="J97" s="864"/>
      <c r="K97" s="864"/>
      <c r="L97" s="864"/>
    </row>
    <row r="98" spans="5:13" x14ac:dyDescent="0.2">
      <c r="E98" s="861"/>
      <c r="F98" s="861"/>
      <c r="G98" s="861"/>
      <c r="H98" s="861"/>
      <c r="I98" s="861"/>
      <c r="J98" s="861"/>
      <c r="K98" s="861"/>
      <c r="L98" s="861"/>
    </row>
    <row r="99" spans="5:13" x14ac:dyDescent="0.2">
      <c r="E99" s="425"/>
      <c r="F99" s="425"/>
      <c r="G99" s="425"/>
      <c r="H99" s="425"/>
      <c r="I99" s="425"/>
      <c r="J99" s="425"/>
      <c r="K99" s="425"/>
      <c r="L99" s="425"/>
      <c r="M99" s="425"/>
    </row>
    <row r="100" spans="5:13" x14ac:dyDescent="0.2">
      <c r="E100" s="433"/>
      <c r="F100" s="434"/>
      <c r="G100" s="435"/>
      <c r="H100" s="434"/>
      <c r="I100" s="434"/>
      <c r="J100" s="434"/>
      <c r="K100" s="434"/>
      <c r="L100" s="434"/>
      <c r="M100" s="425"/>
    </row>
    <row r="101" spans="5:13" ht="17.25" customHeight="1" x14ac:dyDescent="0.2">
      <c r="E101" s="436"/>
      <c r="F101" s="437"/>
      <c r="G101" s="438"/>
      <c r="H101" s="438"/>
      <c r="I101" s="438"/>
      <c r="J101" s="438"/>
      <c r="K101" s="438"/>
      <c r="L101" s="439"/>
      <c r="M101" s="425"/>
    </row>
    <row r="102" spans="5:13" ht="17.25" customHeight="1" x14ac:dyDescent="0.2">
      <c r="E102" s="440"/>
      <c r="F102" s="441"/>
      <c r="G102" s="442"/>
      <c r="H102" s="442"/>
      <c r="I102" s="442"/>
      <c r="J102" s="442"/>
      <c r="K102" s="442"/>
      <c r="L102" s="443"/>
      <c r="M102" s="425"/>
    </row>
    <row r="103" spans="5:13" ht="22.5" customHeight="1" x14ac:dyDescent="0.2">
      <c r="E103" s="440"/>
      <c r="F103" s="441"/>
      <c r="G103" s="442"/>
      <c r="H103" s="442"/>
      <c r="I103" s="442"/>
      <c r="J103" s="442"/>
      <c r="K103" s="442"/>
      <c r="L103" s="443"/>
      <c r="M103" s="425"/>
    </row>
    <row r="104" spans="5:13" ht="22.5" customHeight="1" x14ac:dyDescent="0.2">
      <c r="E104" s="440"/>
      <c r="F104" s="441"/>
      <c r="G104" s="442"/>
      <c r="H104" s="442"/>
      <c r="I104" s="442"/>
      <c r="J104" s="442"/>
      <c r="K104" s="442"/>
      <c r="L104" s="443"/>
      <c r="M104" s="425"/>
    </row>
    <row r="105" spans="5:13" ht="14.25" customHeight="1" x14ac:dyDescent="0.2">
      <c r="E105" s="444"/>
      <c r="F105" s="445"/>
      <c r="G105" s="446"/>
      <c r="H105" s="446"/>
      <c r="I105" s="446"/>
      <c r="J105" s="446"/>
      <c r="K105" s="446"/>
      <c r="L105" s="447"/>
      <c r="M105" s="425"/>
    </row>
    <row r="106" spans="5:13" ht="16.5" customHeight="1" x14ac:dyDescent="0.2">
      <c r="E106" s="444"/>
      <c r="F106" s="445"/>
      <c r="G106" s="446"/>
      <c r="H106" s="446"/>
      <c r="I106" s="446"/>
      <c r="J106" s="446"/>
      <c r="K106" s="446"/>
      <c r="L106" s="447"/>
      <c r="M106" s="425"/>
    </row>
    <row r="107" spans="5:13" ht="16.5" customHeight="1" x14ac:dyDescent="0.2">
      <c r="E107" s="444"/>
      <c r="F107" s="448"/>
      <c r="G107" s="449"/>
      <c r="H107" s="449"/>
      <c r="I107" s="449"/>
      <c r="J107" s="449"/>
      <c r="K107" s="449"/>
      <c r="L107" s="450"/>
      <c r="M107" s="425"/>
    </row>
    <row r="108" spans="5:13" ht="23.25" customHeight="1" x14ac:dyDescent="0.2">
      <c r="E108" s="444"/>
      <c r="F108" s="451"/>
      <c r="G108" s="449"/>
      <c r="H108" s="449"/>
      <c r="I108" s="449"/>
      <c r="J108" s="449"/>
      <c r="K108" s="449"/>
      <c r="L108" s="450"/>
      <c r="M108" s="425"/>
    </row>
    <row r="109" spans="5:13" ht="19.5" customHeight="1" x14ac:dyDescent="0.2">
      <c r="E109" s="444"/>
      <c r="F109" s="448"/>
      <c r="G109" s="449"/>
      <c r="H109" s="449"/>
      <c r="I109" s="449"/>
      <c r="J109" s="449"/>
      <c r="K109" s="449"/>
      <c r="L109" s="450"/>
      <c r="M109" s="425"/>
    </row>
    <row r="110" spans="5:13" ht="18.75" customHeight="1" x14ac:dyDescent="0.2">
      <c r="E110" s="444"/>
      <c r="F110" s="448"/>
      <c r="G110" s="449"/>
      <c r="H110" s="449"/>
      <c r="I110" s="449"/>
      <c r="J110" s="449"/>
      <c r="K110" s="449"/>
      <c r="L110" s="450"/>
      <c r="M110" s="425"/>
    </row>
    <row r="111" spans="5:13" ht="19.5" customHeight="1" x14ac:dyDescent="0.2">
      <c r="E111" s="444"/>
      <c r="F111" s="448"/>
      <c r="G111" s="449"/>
      <c r="H111" s="449"/>
      <c r="I111" s="449"/>
      <c r="J111" s="449"/>
      <c r="K111" s="449"/>
      <c r="L111" s="450"/>
      <c r="M111" s="425"/>
    </row>
    <row r="112" spans="5:13" ht="19.5" customHeight="1" x14ac:dyDescent="0.2">
      <c r="E112" s="444"/>
      <c r="F112" s="448"/>
      <c r="G112" s="449"/>
      <c r="H112" s="449"/>
      <c r="I112" s="449"/>
      <c r="J112" s="449"/>
      <c r="K112" s="449"/>
      <c r="L112" s="450"/>
      <c r="M112" s="425"/>
    </row>
    <row r="113" spans="5:13" ht="19.5" customHeight="1" x14ac:dyDescent="0.2">
      <c r="E113" s="444"/>
      <c r="F113" s="452"/>
      <c r="G113" s="449"/>
      <c r="H113" s="449"/>
      <c r="I113" s="449"/>
      <c r="J113" s="449"/>
      <c r="K113" s="449"/>
      <c r="L113" s="450"/>
      <c r="M113" s="425"/>
    </row>
    <row r="114" spans="5:13" ht="19.5" customHeight="1" x14ac:dyDescent="0.2">
      <c r="E114" s="444"/>
      <c r="F114" s="448"/>
      <c r="G114" s="449"/>
      <c r="H114" s="449"/>
      <c r="I114" s="449"/>
      <c r="J114" s="449"/>
      <c r="K114" s="449"/>
      <c r="L114" s="450"/>
      <c r="M114" s="425"/>
    </row>
    <row r="115" spans="5:13" ht="19.5" customHeight="1" x14ac:dyDescent="0.2">
      <c r="E115" s="444"/>
      <c r="F115" s="452"/>
      <c r="G115" s="449"/>
      <c r="H115" s="449"/>
      <c r="I115" s="449"/>
      <c r="J115" s="449"/>
      <c r="K115" s="449"/>
      <c r="L115" s="450"/>
      <c r="M115" s="425"/>
    </row>
    <row r="116" spans="5:13" ht="19.5" customHeight="1" x14ac:dyDescent="0.2">
      <c r="E116" s="444"/>
      <c r="F116" s="448"/>
      <c r="G116" s="449"/>
      <c r="H116" s="449"/>
      <c r="I116" s="449"/>
      <c r="J116" s="449"/>
      <c r="K116" s="449"/>
      <c r="L116" s="450"/>
      <c r="M116" s="425"/>
    </row>
    <row r="117" spans="5:13" ht="19.5" customHeight="1" x14ac:dyDescent="0.2">
      <c r="E117" s="444"/>
      <c r="F117" s="448"/>
      <c r="G117" s="449"/>
      <c r="H117" s="449"/>
      <c r="I117" s="449"/>
      <c r="J117" s="449"/>
      <c r="K117" s="449"/>
      <c r="L117" s="450"/>
      <c r="M117" s="425"/>
    </row>
    <row r="118" spans="5:13" ht="19.5" customHeight="1" x14ac:dyDescent="0.2">
      <c r="E118" s="444"/>
      <c r="F118" s="453"/>
      <c r="G118" s="449"/>
      <c r="H118" s="449"/>
      <c r="I118" s="449"/>
      <c r="J118" s="449"/>
      <c r="K118" s="449"/>
      <c r="L118" s="450"/>
      <c r="M118" s="425"/>
    </row>
    <row r="119" spans="5:13" ht="16.5" customHeight="1" x14ac:dyDescent="0.2">
      <c r="E119" s="444"/>
      <c r="F119" s="453"/>
      <c r="G119" s="449"/>
      <c r="H119" s="449"/>
      <c r="I119" s="449"/>
      <c r="J119" s="449"/>
      <c r="K119" s="449"/>
      <c r="L119" s="450"/>
      <c r="M119" s="425"/>
    </row>
    <row r="120" spans="5:13" ht="15" customHeight="1" x14ac:dyDescent="0.2">
      <c r="E120" s="444"/>
      <c r="F120" s="448"/>
      <c r="G120" s="449"/>
      <c r="H120" s="449"/>
      <c r="I120" s="449"/>
      <c r="J120" s="449"/>
      <c r="K120" s="449"/>
      <c r="L120" s="450"/>
      <c r="M120" s="425"/>
    </row>
    <row r="121" spans="5:13" ht="19.5" customHeight="1" x14ac:dyDescent="0.2">
      <c r="E121" s="444"/>
      <c r="F121" s="448"/>
      <c r="G121" s="449"/>
      <c r="H121" s="449"/>
      <c r="I121" s="449"/>
      <c r="J121" s="449"/>
      <c r="K121" s="449"/>
      <c r="L121" s="450"/>
      <c r="M121" s="425"/>
    </row>
    <row r="122" spans="5:13" ht="19.5" customHeight="1" x14ac:dyDescent="0.2">
      <c r="E122" s="444"/>
      <c r="F122" s="448"/>
      <c r="G122" s="449"/>
      <c r="H122" s="449"/>
      <c r="I122" s="449"/>
      <c r="J122" s="449"/>
      <c r="K122" s="449"/>
      <c r="L122" s="450"/>
      <c r="M122" s="425"/>
    </row>
    <row r="123" spans="5:13" ht="19.5" customHeight="1" x14ac:dyDescent="0.2">
      <c r="E123" s="444"/>
      <c r="F123" s="448"/>
      <c r="G123" s="449"/>
      <c r="H123" s="449"/>
      <c r="I123" s="449"/>
      <c r="J123" s="449"/>
      <c r="K123" s="449"/>
      <c r="L123" s="450"/>
      <c r="M123" s="425"/>
    </row>
    <row r="124" spans="5:13" ht="19.5" customHeight="1" x14ac:dyDescent="0.2">
      <c r="E124" s="444"/>
      <c r="F124" s="448"/>
      <c r="G124" s="449"/>
      <c r="H124" s="449"/>
      <c r="I124" s="449"/>
      <c r="J124" s="449"/>
      <c r="K124" s="449"/>
      <c r="L124" s="450"/>
      <c r="M124" s="425"/>
    </row>
    <row r="125" spans="5:13" ht="26.25" customHeight="1" x14ac:dyDescent="0.2">
      <c r="E125" s="444"/>
      <c r="F125" s="451"/>
      <c r="G125" s="449"/>
      <c r="H125" s="449"/>
      <c r="I125" s="449"/>
      <c r="J125" s="449"/>
      <c r="K125" s="449"/>
      <c r="L125" s="450"/>
      <c r="M125" s="425"/>
    </row>
    <row r="126" spans="5:13" ht="26.25" customHeight="1" x14ac:dyDescent="0.2">
      <c r="E126" s="444"/>
      <c r="F126" s="451"/>
      <c r="G126" s="449"/>
      <c r="H126" s="449"/>
      <c r="I126" s="449"/>
      <c r="J126" s="449"/>
      <c r="K126" s="449"/>
      <c r="L126" s="450"/>
      <c r="M126" s="425"/>
    </row>
    <row r="127" spans="5:13" ht="27" customHeight="1" x14ac:dyDescent="0.2">
      <c r="E127" s="444"/>
      <c r="F127" s="445"/>
      <c r="G127" s="446"/>
      <c r="H127" s="446"/>
      <c r="I127" s="446"/>
      <c r="J127" s="446"/>
      <c r="K127" s="446"/>
      <c r="L127" s="447"/>
      <c r="M127" s="425"/>
    </row>
    <row r="128" spans="5:13" ht="19.5" customHeight="1" x14ac:dyDescent="0.2">
      <c r="E128" s="454"/>
      <c r="F128" s="455"/>
      <c r="G128" s="456"/>
      <c r="H128" s="456"/>
      <c r="I128" s="456"/>
      <c r="J128" s="456"/>
      <c r="K128" s="456"/>
      <c r="L128" s="457"/>
      <c r="M128" s="425"/>
    </row>
    <row r="129" spans="5:13" ht="19.5" customHeight="1" x14ac:dyDescent="0.2">
      <c r="E129" s="444"/>
      <c r="F129" s="453"/>
      <c r="G129" s="449"/>
      <c r="H129" s="449"/>
      <c r="I129" s="449"/>
      <c r="J129" s="449"/>
      <c r="K129" s="449"/>
      <c r="L129" s="450"/>
      <c r="M129" s="425"/>
    </row>
    <row r="130" spans="5:13" ht="19.5" customHeight="1" x14ac:dyDescent="0.2">
      <c r="E130" s="444"/>
      <c r="F130" s="453"/>
      <c r="G130" s="449"/>
      <c r="H130" s="449"/>
      <c r="I130" s="449"/>
      <c r="J130" s="449"/>
      <c r="K130" s="449"/>
      <c r="L130" s="450"/>
      <c r="M130" s="425"/>
    </row>
    <row r="131" spans="5:13" ht="19.5" customHeight="1" x14ac:dyDescent="0.2">
      <c r="E131" s="444"/>
      <c r="F131" s="453"/>
      <c r="G131" s="449"/>
      <c r="H131" s="449"/>
      <c r="I131" s="449"/>
      <c r="J131" s="449"/>
      <c r="K131" s="449"/>
      <c r="L131" s="450"/>
      <c r="M131" s="425"/>
    </row>
    <row r="132" spans="5:13" ht="19.5" customHeight="1" x14ac:dyDescent="0.2">
      <c r="E132" s="444"/>
      <c r="F132" s="453"/>
      <c r="G132" s="449"/>
      <c r="H132" s="449"/>
      <c r="I132" s="449"/>
      <c r="J132" s="449"/>
      <c r="K132" s="449"/>
      <c r="L132" s="450"/>
      <c r="M132" s="425"/>
    </row>
    <row r="133" spans="5:13" ht="19.5" customHeight="1" x14ac:dyDescent="0.2">
      <c r="E133" s="444"/>
      <c r="F133" s="453"/>
      <c r="G133" s="449"/>
      <c r="H133" s="449"/>
      <c r="I133" s="449"/>
      <c r="J133" s="449"/>
      <c r="K133" s="449"/>
      <c r="L133" s="450"/>
      <c r="M133" s="425"/>
    </row>
    <row r="134" spans="5:13" ht="19.5" customHeight="1" x14ac:dyDescent="0.2">
      <c r="E134" s="444"/>
      <c r="F134" s="453"/>
      <c r="G134" s="449"/>
      <c r="H134" s="449"/>
      <c r="I134" s="449"/>
      <c r="J134" s="449"/>
      <c r="K134" s="449"/>
      <c r="L134" s="450"/>
      <c r="M134" s="425"/>
    </row>
    <row r="135" spans="5:13" ht="19.5" customHeight="1" x14ac:dyDescent="0.2">
      <c r="E135" s="454"/>
      <c r="F135" s="455"/>
      <c r="G135" s="456"/>
      <c r="H135" s="456"/>
      <c r="I135" s="456"/>
      <c r="J135" s="456"/>
      <c r="K135" s="456"/>
      <c r="L135" s="457"/>
      <c r="M135" s="425"/>
    </row>
    <row r="136" spans="5:13" ht="19.5" customHeight="1" x14ac:dyDescent="0.2">
      <c r="E136" s="444"/>
      <c r="F136" s="453"/>
      <c r="G136" s="449"/>
      <c r="H136" s="458"/>
      <c r="I136" s="458"/>
      <c r="J136" s="458"/>
      <c r="K136" s="458"/>
      <c r="L136" s="450"/>
      <c r="M136" s="425"/>
    </row>
    <row r="137" spans="5:13" ht="19.5" customHeight="1" x14ac:dyDescent="0.2">
      <c r="E137" s="444"/>
      <c r="F137" s="445"/>
      <c r="G137" s="446"/>
      <c r="H137" s="446"/>
      <c r="I137" s="446"/>
      <c r="J137" s="446"/>
      <c r="K137" s="446"/>
      <c r="L137" s="447"/>
      <c r="M137" s="425"/>
    </row>
    <row r="138" spans="5:13" ht="19.5" customHeight="1" x14ac:dyDescent="0.2">
      <c r="E138" s="444"/>
      <c r="F138" s="452"/>
      <c r="G138" s="449"/>
      <c r="H138" s="459"/>
      <c r="I138" s="459"/>
      <c r="J138" s="459"/>
      <c r="K138" s="459"/>
      <c r="L138" s="450"/>
      <c r="M138" s="425"/>
    </row>
    <row r="139" spans="5:13" ht="19.5" customHeight="1" x14ac:dyDescent="0.2">
      <c r="E139" s="444"/>
      <c r="F139" s="452"/>
      <c r="G139" s="449"/>
      <c r="H139" s="460"/>
      <c r="I139" s="460"/>
      <c r="J139" s="460"/>
      <c r="K139" s="460"/>
      <c r="L139" s="450"/>
      <c r="M139" s="425"/>
    </row>
    <row r="140" spans="5:13" ht="18.75" customHeight="1" x14ac:dyDescent="0.2">
      <c r="E140" s="444"/>
      <c r="F140" s="452"/>
      <c r="G140" s="449"/>
      <c r="H140" s="449"/>
      <c r="I140" s="449"/>
      <c r="J140" s="449"/>
      <c r="K140" s="449"/>
      <c r="L140" s="450"/>
      <c r="M140" s="425"/>
    </row>
    <row r="141" spans="5:13" x14ac:dyDescent="0.2">
      <c r="E141" s="425"/>
      <c r="F141" s="425"/>
      <c r="G141" s="461"/>
      <c r="H141" s="425"/>
      <c r="I141" s="425"/>
      <c r="J141" s="425"/>
      <c r="K141" s="425"/>
      <c r="L141" s="425"/>
      <c r="M141" s="425"/>
    </row>
    <row r="142" spans="5:13" ht="12.75" customHeight="1" x14ac:dyDescent="0.2">
      <c r="E142" s="425"/>
      <c r="F142" s="425"/>
      <c r="G142" s="425"/>
      <c r="H142" s="425"/>
      <c r="I142" s="425"/>
      <c r="J142" s="857"/>
      <c r="K142" s="857"/>
      <c r="L142" s="857"/>
      <c r="M142" s="425"/>
    </row>
    <row r="143" spans="5:13" ht="12.75" customHeight="1" x14ac:dyDescent="0.2">
      <c r="E143" s="425"/>
      <c r="F143" s="462"/>
      <c r="G143" s="857"/>
      <c r="H143" s="857"/>
      <c r="I143" s="857"/>
      <c r="J143" s="858"/>
      <c r="K143" s="858"/>
      <c r="L143" s="858"/>
      <c r="M143" s="425"/>
    </row>
    <row r="144" spans="5:13" x14ac:dyDescent="0.2">
      <c r="E144" s="425"/>
      <c r="F144" s="425"/>
      <c r="G144" s="425"/>
      <c r="H144" s="425"/>
      <c r="I144" s="425"/>
      <c r="J144" s="425"/>
      <c r="K144" s="425"/>
      <c r="L144" s="425"/>
      <c r="M144" s="425"/>
    </row>
    <row r="145" spans="5:13" x14ac:dyDescent="0.2">
      <c r="E145" s="425"/>
      <c r="F145" s="425"/>
      <c r="G145" s="425"/>
      <c r="H145" s="425"/>
      <c r="I145" s="425"/>
      <c r="J145" s="425"/>
      <c r="K145" s="425"/>
      <c r="L145" s="425"/>
      <c r="M145" s="425"/>
    </row>
    <row r="146" spans="5:13" x14ac:dyDescent="0.2">
      <c r="E146" s="425"/>
      <c r="F146" s="425"/>
      <c r="G146" s="425"/>
      <c r="H146" s="425"/>
      <c r="I146" s="425"/>
      <c r="J146" s="425"/>
      <c r="K146" s="425"/>
      <c r="L146" s="425"/>
      <c r="M146" s="425"/>
    </row>
    <row r="147" spans="5:13" x14ac:dyDescent="0.2">
      <c r="E147" s="425"/>
      <c r="F147" s="716"/>
      <c r="G147" s="463"/>
      <c r="H147" s="463"/>
      <c r="I147" s="716"/>
      <c r="J147" s="859"/>
      <c r="K147" s="859"/>
      <c r="L147" s="859"/>
      <c r="M147" s="425"/>
    </row>
    <row r="148" spans="5:13" x14ac:dyDescent="0.2">
      <c r="E148" s="425"/>
      <c r="F148" s="715"/>
      <c r="G148" s="461"/>
      <c r="H148" s="461"/>
      <c r="I148" s="461"/>
      <c r="J148" s="856"/>
      <c r="K148" s="856"/>
      <c r="L148" s="856"/>
      <c r="M148" s="425"/>
    </row>
    <row r="149" spans="5:13" x14ac:dyDescent="0.2">
      <c r="E149" s="425"/>
      <c r="F149" s="716"/>
      <c r="G149" s="461"/>
      <c r="H149" s="461"/>
      <c r="I149" s="461"/>
      <c r="J149" s="856"/>
      <c r="K149" s="856"/>
      <c r="L149" s="856"/>
      <c r="M149" s="425"/>
    </row>
    <row r="150" spans="5:13" x14ac:dyDescent="0.2">
      <c r="E150" s="425"/>
      <c r="F150" s="715"/>
      <c r="G150" s="856"/>
      <c r="H150" s="856"/>
      <c r="I150" s="856"/>
      <c r="J150" s="856"/>
      <c r="K150" s="856"/>
      <c r="L150" s="856"/>
      <c r="M150" s="425"/>
    </row>
    <row r="151" spans="5:13" x14ac:dyDescent="0.2">
      <c r="E151" s="425"/>
      <c r="F151" s="425"/>
      <c r="G151" s="856"/>
      <c r="H151" s="856"/>
      <c r="I151" s="856"/>
      <c r="J151" s="856"/>
      <c r="K151" s="856"/>
      <c r="L151" s="856"/>
      <c r="M151" s="425"/>
    </row>
    <row r="152" spans="5:13" x14ac:dyDescent="0.2">
      <c r="E152" s="425"/>
      <c r="F152" s="466"/>
      <c r="G152" s="716"/>
      <c r="H152" s="715"/>
      <c r="I152" s="715"/>
      <c r="J152" s="715"/>
      <c r="K152" s="715"/>
      <c r="L152" s="715"/>
      <c r="M152" s="425"/>
    </row>
    <row r="153" spans="5:13" x14ac:dyDescent="0.2">
      <c r="E153" s="425"/>
      <c r="F153" s="425"/>
      <c r="G153" s="715"/>
      <c r="H153" s="715"/>
      <c r="I153" s="715"/>
      <c r="J153" s="715"/>
      <c r="K153" s="715"/>
      <c r="L153" s="715"/>
      <c r="M153" s="425"/>
    </row>
    <row r="154" spans="5:13" x14ac:dyDescent="0.2">
      <c r="E154" s="425"/>
      <c r="F154" s="461"/>
      <c r="G154" s="467"/>
      <c r="H154" s="715"/>
      <c r="I154" s="715"/>
      <c r="J154" s="715"/>
      <c r="K154" s="715"/>
      <c r="L154" s="715"/>
      <c r="M154" s="425"/>
    </row>
    <row r="155" spans="5:13" x14ac:dyDescent="0.2">
      <c r="E155" s="425"/>
      <c r="F155" s="425"/>
      <c r="G155" s="716"/>
      <c r="H155" s="715"/>
      <c r="I155" s="715"/>
      <c r="J155" s="715"/>
      <c r="K155" s="715"/>
      <c r="L155" s="715"/>
      <c r="M155" s="425"/>
    </row>
    <row r="156" spans="5:13" x14ac:dyDescent="0.2">
      <c r="E156" s="425"/>
      <c r="F156" s="461"/>
      <c r="G156" s="467"/>
      <c r="H156" s="715"/>
      <c r="I156" s="715"/>
      <c r="J156" s="715"/>
      <c r="K156" s="715"/>
      <c r="L156" s="715"/>
      <c r="M156" s="425"/>
    </row>
    <row r="157" spans="5:13" x14ac:dyDescent="0.2">
      <c r="E157" s="425"/>
      <c r="F157" s="461"/>
      <c r="G157" s="467"/>
      <c r="H157" s="715"/>
      <c r="I157" s="715"/>
      <c r="J157" s="715"/>
      <c r="K157" s="715"/>
      <c r="L157" s="715"/>
      <c r="M157" s="425"/>
    </row>
    <row r="158" spans="5:13" x14ac:dyDescent="0.2">
      <c r="E158" s="425"/>
      <c r="F158" s="425"/>
      <c r="G158" s="425"/>
      <c r="H158" s="715"/>
      <c r="I158" s="715"/>
      <c r="J158" s="715"/>
      <c r="K158" s="715"/>
      <c r="L158" s="715"/>
      <c r="M158" s="425"/>
    </row>
    <row r="159" spans="5:13" x14ac:dyDescent="0.2">
      <c r="E159" s="425"/>
      <c r="F159" s="461"/>
      <c r="G159" s="467"/>
      <c r="H159" s="425"/>
      <c r="I159" s="425"/>
      <c r="J159" s="425"/>
      <c r="K159" s="425"/>
      <c r="L159" s="425"/>
      <c r="M159" s="425"/>
    </row>
    <row r="160" spans="5:13" x14ac:dyDescent="0.2">
      <c r="E160" s="425"/>
      <c r="F160" s="425"/>
      <c r="G160" s="425"/>
      <c r="H160" s="425"/>
      <c r="I160" s="425"/>
      <c r="J160" s="425"/>
      <c r="K160" s="425"/>
      <c r="L160" s="425"/>
      <c r="M160" s="425"/>
    </row>
    <row r="161" spans="5:13" x14ac:dyDescent="0.2">
      <c r="E161" s="425"/>
      <c r="F161" s="425"/>
      <c r="G161" s="425"/>
      <c r="H161" s="425"/>
      <c r="I161" s="425"/>
      <c r="J161" s="425"/>
      <c r="K161" s="425"/>
      <c r="L161" s="425"/>
      <c r="M161" s="425"/>
    </row>
    <row r="162" spans="5:13" x14ac:dyDescent="0.2">
      <c r="E162" s="425"/>
      <c r="F162" s="425"/>
      <c r="G162" s="425"/>
      <c r="H162" s="425"/>
      <c r="I162" s="425"/>
      <c r="J162" s="425"/>
      <c r="K162" s="425"/>
      <c r="L162" s="425"/>
      <c r="M162" s="425"/>
    </row>
    <row r="163" spans="5:13" x14ac:dyDescent="0.2">
      <c r="E163" s="425"/>
      <c r="F163" s="425"/>
      <c r="G163" s="425"/>
      <c r="H163" s="425"/>
      <c r="I163" s="425"/>
      <c r="J163" s="425"/>
      <c r="K163" s="425"/>
      <c r="L163" s="425"/>
      <c r="M163" s="425"/>
    </row>
    <row r="164" spans="5:13" x14ac:dyDescent="0.2">
      <c r="E164" s="425"/>
      <c r="F164" s="425"/>
      <c r="G164" s="425"/>
      <c r="H164" s="425"/>
      <c r="I164" s="425"/>
      <c r="J164" s="425"/>
      <c r="K164" s="425"/>
      <c r="L164" s="425"/>
      <c r="M164" s="425"/>
    </row>
    <row r="165" spans="5:13" x14ac:dyDescent="0.2">
      <c r="E165" s="425"/>
      <c r="F165" s="425"/>
      <c r="G165" s="425"/>
      <c r="H165" s="425"/>
      <c r="I165" s="425"/>
      <c r="J165" s="425"/>
      <c r="K165" s="425"/>
      <c r="L165" s="425"/>
      <c r="M165" s="425"/>
    </row>
    <row r="166" spans="5:13" x14ac:dyDescent="0.2">
      <c r="E166" s="425"/>
      <c r="F166" s="425"/>
      <c r="G166" s="425"/>
      <c r="H166" s="425"/>
      <c r="I166" s="425"/>
      <c r="J166" s="425"/>
      <c r="K166" s="425"/>
      <c r="L166" s="425"/>
      <c r="M166" s="425"/>
    </row>
    <row r="167" spans="5:13" x14ac:dyDescent="0.2">
      <c r="E167" s="425"/>
      <c r="F167" s="425"/>
      <c r="G167" s="425"/>
      <c r="H167" s="425"/>
      <c r="I167" s="425"/>
      <c r="J167" s="425"/>
      <c r="K167" s="425"/>
      <c r="L167" s="425"/>
      <c r="M167" s="425"/>
    </row>
    <row r="168" spans="5:13" ht="21" customHeight="1" x14ac:dyDescent="0.2">
      <c r="E168" s="425"/>
      <c r="F168" s="425"/>
      <c r="G168" s="425"/>
      <c r="H168" s="425"/>
      <c r="I168" s="425"/>
      <c r="J168" s="425"/>
      <c r="K168" s="425"/>
      <c r="L168" s="425"/>
      <c r="M168" s="425"/>
    </row>
    <row r="169" spans="5:13" ht="21" customHeight="1" x14ac:dyDescent="0.2">
      <c r="E169" s="425"/>
      <c r="F169" s="425"/>
      <c r="G169" s="425"/>
      <c r="H169" s="425"/>
      <c r="I169" s="425"/>
      <c r="J169" s="425"/>
      <c r="K169" s="425"/>
      <c r="L169" s="425"/>
      <c r="M169" s="425"/>
    </row>
    <row r="170" spans="5:13" ht="21" customHeight="1" x14ac:dyDescent="0.2">
      <c r="E170" s="425"/>
      <c r="F170" s="425"/>
      <c r="G170" s="425"/>
      <c r="H170" s="425"/>
      <c r="I170" s="425"/>
      <c r="J170" s="425"/>
      <c r="K170" s="425"/>
      <c r="L170" s="425"/>
      <c r="M170" s="425"/>
    </row>
    <row r="171" spans="5:13" ht="21" customHeight="1" x14ac:dyDescent="0.2">
      <c r="E171" s="425"/>
      <c r="F171" s="425"/>
      <c r="G171" s="425"/>
      <c r="H171" s="425"/>
      <c r="I171" s="425"/>
      <c r="J171" s="425"/>
      <c r="K171" s="425"/>
      <c r="L171" s="425"/>
      <c r="M171" s="425"/>
    </row>
    <row r="172" spans="5:13" x14ac:dyDescent="0.2">
      <c r="E172" s="425"/>
      <c r="F172" s="425"/>
      <c r="G172" s="425"/>
      <c r="H172" s="425"/>
      <c r="I172" s="425"/>
      <c r="J172" s="425"/>
      <c r="K172" s="425"/>
      <c r="L172" s="425"/>
      <c r="M172" s="425"/>
    </row>
    <row r="173" spans="5:13" ht="20.25" customHeight="1" x14ac:dyDescent="0.2">
      <c r="E173" s="425"/>
      <c r="F173" s="425"/>
      <c r="G173" s="425"/>
      <c r="H173" s="425"/>
      <c r="I173" s="425"/>
      <c r="J173" s="425"/>
      <c r="K173" s="425"/>
      <c r="L173" s="425"/>
      <c r="M173" s="425"/>
    </row>
    <row r="174" spans="5:13" ht="20.25" customHeight="1" x14ac:dyDescent="0.2">
      <c r="E174" s="425"/>
      <c r="F174" s="425"/>
      <c r="G174" s="425"/>
      <c r="H174" s="425"/>
      <c r="I174" s="425"/>
      <c r="J174" s="425"/>
      <c r="K174" s="425"/>
      <c r="L174" s="425"/>
      <c r="M174" s="425"/>
    </row>
    <row r="175" spans="5:13" ht="24" customHeight="1" x14ac:dyDescent="0.2">
      <c r="E175" s="425"/>
      <c r="F175" s="425"/>
      <c r="G175" s="425"/>
      <c r="H175" s="425"/>
      <c r="I175" s="425"/>
      <c r="J175" s="425"/>
      <c r="K175" s="425"/>
      <c r="L175" s="425"/>
      <c r="M175" s="425"/>
    </row>
    <row r="176" spans="5:13" ht="20.25" customHeight="1" x14ac:dyDescent="0.2">
      <c r="E176" s="425"/>
      <c r="F176" s="425"/>
      <c r="G176" s="425"/>
      <c r="H176" s="425"/>
      <c r="I176" s="425"/>
      <c r="J176" s="425"/>
      <c r="K176" s="425"/>
      <c r="L176" s="425"/>
      <c r="M176" s="425"/>
    </row>
    <row r="177" spans="5:13" ht="20.25" customHeight="1" x14ac:dyDescent="0.2">
      <c r="E177" s="425"/>
      <c r="F177" s="425"/>
      <c r="G177" s="425"/>
      <c r="H177" s="425"/>
      <c r="I177" s="425"/>
      <c r="J177" s="425"/>
      <c r="K177" s="425"/>
      <c r="L177" s="425"/>
      <c r="M177" s="425"/>
    </row>
    <row r="178" spans="5:13" ht="20.25" customHeight="1" x14ac:dyDescent="0.2">
      <c r="E178" s="425"/>
      <c r="F178" s="425"/>
      <c r="G178" s="425"/>
      <c r="H178" s="425"/>
      <c r="I178" s="425"/>
      <c r="J178" s="425"/>
      <c r="K178" s="425"/>
      <c r="L178" s="425"/>
      <c r="M178" s="425"/>
    </row>
    <row r="179" spans="5:13" ht="20.25" customHeight="1" x14ac:dyDescent="0.2">
      <c r="E179" s="425"/>
      <c r="F179" s="425"/>
      <c r="G179" s="425"/>
      <c r="H179" s="425"/>
      <c r="I179" s="425"/>
      <c r="J179" s="425"/>
      <c r="K179" s="425"/>
      <c r="L179" s="425"/>
      <c r="M179" s="425"/>
    </row>
    <row r="180" spans="5:13" ht="20.25" customHeight="1" x14ac:dyDescent="0.2">
      <c r="E180" s="425"/>
      <c r="F180" s="425"/>
      <c r="G180" s="425"/>
      <c r="H180" s="425"/>
      <c r="I180" s="425"/>
      <c r="J180" s="425"/>
      <c r="K180" s="425"/>
      <c r="L180" s="425"/>
      <c r="M180" s="425"/>
    </row>
    <row r="181" spans="5:13" ht="20.25" customHeight="1" x14ac:dyDescent="0.2">
      <c r="E181" s="425"/>
      <c r="F181" s="425"/>
      <c r="G181" s="425"/>
      <c r="H181" s="425"/>
      <c r="I181" s="425"/>
      <c r="J181" s="425"/>
      <c r="K181" s="425"/>
      <c r="L181" s="425"/>
      <c r="M181" s="425"/>
    </row>
    <row r="182" spans="5:13" ht="20.25" customHeight="1" x14ac:dyDescent="0.2">
      <c r="E182" s="425"/>
      <c r="F182" s="425"/>
      <c r="G182" s="425"/>
      <c r="H182" s="425"/>
      <c r="I182" s="425"/>
      <c r="J182" s="425"/>
      <c r="K182" s="425"/>
      <c r="L182" s="425"/>
      <c r="M182" s="425"/>
    </row>
    <row r="183" spans="5:13" ht="20.25" customHeight="1" x14ac:dyDescent="0.2">
      <c r="E183" s="425"/>
      <c r="F183" s="425"/>
      <c r="G183" s="425"/>
      <c r="H183" s="425"/>
      <c r="I183" s="425"/>
      <c r="J183" s="425"/>
      <c r="K183" s="425"/>
      <c r="L183" s="425"/>
      <c r="M183" s="425"/>
    </row>
    <row r="184" spans="5:13" ht="20.25" customHeight="1" x14ac:dyDescent="0.2">
      <c r="E184" s="425"/>
      <c r="F184" s="425"/>
      <c r="G184" s="425"/>
      <c r="H184" s="425"/>
      <c r="I184" s="425"/>
      <c r="J184" s="425"/>
      <c r="K184" s="425"/>
      <c r="L184" s="425"/>
      <c r="M184" s="425"/>
    </row>
    <row r="185" spans="5:13" ht="20.25" customHeight="1" x14ac:dyDescent="0.2">
      <c r="E185" s="425"/>
      <c r="F185" s="425"/>
      <c r="G185" s="425"/>
      <c r="H185" s="425"/>
      <c r="I185" s="425"/>
      <c r="J185" s="425"/>
      <c r="K185" s="425"/>
      <c r="L185" s="425"/>
      <c r="M185" s="425"/>
    </row>
    <row r="186" spans="5:13" ht="20.25" customHeight="1" x14ac:dyDescent="0.2">
      <c r="E186" s="425"/>
      <c r="F186" s="425"/>
      <c r="G186" s="425"/>
      <c r="H186" s="425"/>
      <c r="I186" s="425"/>
      <c r="J186" s="425"/>
      <c r="K186" s="425"/>
      <c r="L186" s="425"/>
      <c r="M186" s="425"/>
    </row>
    <row r="187" spans="5:13" ht="20.25" customHeight="1" x14ac:dyDescent="0.2">
      <c r="E187" s="425"/>
      <c r="F187" s="425"/>
      <c r="G187" s="425"/>
      <c r="H187" s="425"/>
      <c r="I187" s="425"/>
      <c r="J187" s="425"/>
      <c r="K187" s="425"/>
      <c r="L187" s="425"/>
      <c r="M187" s="425"/>
    </row>
    <row r="188" spans="5:13" ht="20.25" customHeight="1" x14ac:dyDescent="0.2">
      <c r="E188" s="425"/>
      <c r="F188" s="425"/>
      <c r="G188" s="425"/>
      <c r="H188" s="425"/>
      <c r="I188" s="425"/>
      <c r="J188" s="425"/>
      <c r="K188" s="425"/>
      <c r="L188" s="425"/>
      <c r="M188" s="425"/>
    </row>
    <row r="189" spans="5:13" ht="20.25" customHeight="1" x14ac:dyDescent="0.2">
      <c r="E189" s="425"/>
      <c r="F189" s="425"/>
      <c r="G189" s="425"/>
      <c r="H189" s="425"/>
      <c r="I189" s="425"/>
      <c r="J189" s="425"/>
      <c r="K189" s="425"/>
      <c r="L189" s="425"/>
      <c r="M189" s="425"/>
    </row>
    <row r="190" spans="5:13" ht="20.25" customHeight="1" x14ac:dyDescent="0.2">
      <c r="E190" s="425"/>
      <c r="F190" s="425"/>
      <c r="G190" s="425"/>
      <c r="H190" s="425"/>
      <c r="I190" s="425"/>
      <c r="J190" s="425"/>
      <c r="K190" s="425"/>
      <c r="L190" s="425"/>
      <c r="M190" s="425"/>
    </row>
    <row r="191" spans="5:13" ht="32.25" customHeight="1" x14ac:dyDescent="0.2">
      <c r="E191" s="425"/>
      <c r="F191" s="425"/>
      <c r="G191" s="425"/>
      <c r="H191" s="425"/>
      <c r="I191" s="425"/>
      <c r="J191" s="425"/>
      <c r="K191" s="425"/>
      <c r="L191" s="425"/>
      <c r="M191" s="425"/>
    </row>
    <row r="192" spans="5:13" ht="28.5" customHeight="1" x14ac:dyDescent="0.2">
      <c r="E192" s="425"/>
      <c r="F192" s="425"/>
      <c r="G192" s="425"/>
      <c r="H192" s="425"/>
      <c r="I192" s="425"/>
      <c r="J192" s="425"/>
      <c r="K192" s="425"/>
      <c r="L192" s="425"/>
      <c r="M192" s="425"/>
    </row>
    <row r="193" spans="5:13" ht="20.25" customHeight="1" x14ac:dyDescent="0.2">
      <c r="E193" s="425"/>
      <c r="F193" s="425"/>
      <c r="G193" s="425"/>
      <c r="H193" s="425"/>
      <c r="I193" s="425"/>
      <c r="J193" s="425"/>
      <c r="K193" s="425"/>
      <c r="L193" s="425"/>
      <c r="M193" s="425"/>
    </row>
    <row r="194" spans="5:13" ht="20.25" customHeight="1" x14ac:dyDescent="0.2">
      <c r="E194" s="425"/>
      <c r="F194" s="425"/>
      <c r="G194" s="425"/>
      <c r="H194" s="425"/>
      <c r="I194" s="425"/>
      <c r="J194" s="425"/>
      <c r="K194" s="425"/>
      <c r="L194" s="425"/>
      <c r="M194" s="425"/>
    </row>
    <row r="195" spans="5:13" ht="20.25" customHeight="1" x14ac:dyDescent="0.2">
      <c r="E195" s="425"/>
      <c r="F195" s="425"/>
      <c r="G195" s="425"/>
      <c r="H195" s="425"/>
      <c r="I195" s="425"/>
      <c r="J195" s="425"/>
      <c r="K195" s="425"/>
      <c r="L195" s="425"/>
      <c r="M195" s="425"/>
    </row>
    <row r="196" spans="5:13" ht="20.25" customHeight="1" x14ac:dyDescent="0.2">
      <c r="E196" s="425"/>
      <c r="F196" s="425"/>
      <c r="G196" s="425"/>
      <c r="H196" s="425"/>
      <c r="I196" s="425"/>
      <c r="J196" s="425"/>
      <c r="K196" s="425"/>
      <c r="L196" s="425"/>
      <c r="M196" s="425"/>
    </row>
    <row r="197" spans="5:13" ht="20.25" customHeight="1" x14ac:dyDescent="0.2">
      <c r="E197" s="425"/>
      <c r="F197" s="425"/>
      <c r="G197" s="425"/>
      <c r="H197" s="425"/>
      <c r="I197" s="425"/>
      <c r="J197" s="425"/>
      <c r="K197" s="425"/>
      <c r="L197" s="425"/>
      <c r="M197" s="425"/>
    </row>
    <row r="198" spans="5:13" ht="20.25" customHeight="1" x14ac:dyDescent="0.2">
      <c r="E198" s="425"/>
      <c r="F198" s="425"/>
      <c r="G198" s="425"/>
      <c r="H198" s="425"/>
      <c r="I198" s="425"/>
      <c r="J198" s="425"/>
      <c r="K198" s="425"/>
      <c r="L198" s="425"/>
      <c r="M198" s="425"/>
    </row>
    <row r="199" spans="5:13" ht="20.25" customHeight="1" x14ac:dyDescent="0.2">
      <c r="E199" s="425"/>
      <c r="F199" s="425"/>
      <c r="G199" s="425"/>
      <c r="H199" s="425"/>
      <c r="I199" s="425"/>
      <c r="J199" s="425"/>
      <c r="K199" s="425"/>
      <c r="L199" s="425"/>
      <c r="M199" s="425"/>
    </row>
    <row r="200" spans="5:13" ht="20.25" customHeight="1" x14ac:dyDescent="0.2">
      <c r="E200" s="425"/>
      <c r="F200" s="425"/>
      <c r="G200" s="425"/>
      <c r="H200" s="425"/>
      <c r="I200" s="425"/>
      <c r="J200" s="425"/>
      <c r="K200" s="425"/>
      <c r="L200" s="425"/>
      <c r="M200" s="425"/>
    </row>
    <row r="201" spans="5:13" ht="20.25" customHeight="1" x14ac:dyDescent="0.2">
      <c r="E201" s="425"/>
      <c r="F201" s="425"/>
      <c r="G201" s="425"/>
      <c r="H201" s="425"/>
      <c r="I201" s="425"/>
      <c r="J201" s="425"/>
      <c r="K201" s="425"/>
      <c r="L201" s="425"/>
      <c r="M201" s="425"/>
    </row>
    <row r="202" spans="5:13" ht="20.25" customHeight="1" x14ac:dyDescent="0.2">
      <c r="E202" s="425"/>
      <c r="F202" s="425"/>
      <c r="G202" s="425"/>
      <c r="H202" s="425"/>
      <c r="I202" s="425"/>
      <c r="J202" s="425"/>
      <c r="K202" s="425"/>
      <c r="L202" s="425"/>
      <c r="M202" s="425"/>
    </row>
    <row r="203" spans="5:13" ht="20.25" customHeight="1" x14ac:dyDescent="0.2">
      <c r="E203" s="425"/>
      <c r="F203" s="425"/>
      <c r="G203" s="425"/>
      <c r="H203" s="425"/>
      <c r="I203" s="425"/>
      <c r="J203" s="425"/>
      <c r="K203" s="425"/>
      <c r="L203" s="425"/>
      <c r="M203" s="425"/>
    </row>
    <row r="204" spans="5:13" ht="20.25" customHeight="1" x14ac:dyDescent="0.2">
      <c r="E204" s="425"/>
      <c r="F204" s="425"/>
      <c r="G204" s="425"/>
      <c r="H204" s="425"/>
      <c r="I204" s="425"/>
      <c r="J204" s="425"/>
      <c r="K204" s="425"/>
      <c r="L204" s="425"/>
      <c r="M204" s="425"/>
    </row>
    <row r="205" spans="5:13" x14ac:dyDescent="0.2">
      <c r="E205" s="425"/>
      <c r="F205" s="425"/>
      <c r="G205" s="425"/>
      <c r="H205" s="425"/>
      <c r="I205" s="425"/>
      <c r="J205" s="425"/>
      <c r="K205" s="425"/>
      <c r="L205" s="425"/>
      <c r="M205" s="425"/>
    </row>
    <row r="206" spans="5:13" ht="12.75" customHeight="1" x14ac:dyDescent="0.2">
      <c r="E206" s="425"/>
      <c r="F206" s="425"/>
      <c r="G206" s="425"/>
      <c r="H206" s="425"/>
      <c r="I206" s="425"/>
      <c r="J206" s="425"/>
      <c r="K206" s="425"/>
      <c r="L206" s="425"/>
      <c r="M206" s="425"/>
    </row>
    <row r="207" spans="5:13" x14ac:dyDescent="0.2">
      <c r="E207" s="425"/>
      <c r="F207" s="425"/>
      <c r="G207" s="425"/>
      <c r="H207" s="425"/>
      <c r="I207" s="425"/>
      <c r="J207" s="425"/>
      <c r="K207" s="425"/>
      <c r="L207" s="425"/>
      <c r="M207" s="425"/>
    </row>
    <row r="208" spans="5:13" x14ac:dyDescent="0.2">
      <c r="E208" s="425"/>
      <c r="F208" s="425"/>
      <c r="G208" s="425"/>
      <c r="H208" s="425"/>
      <c r="I208" s="425"/>
      <c r="J208" s="425"/>
      <c r="K208" s="425"/>
      <c r="L208" s="425"/>
      <c r="M208" s="425"/>
    </row>
    <row r="209" spans="5:13" ht="12.75" customHeight="1" x14ac:dyDescent="0.2">
      <c r="E209" s="425"/>
      <c r="F209" s="425"/>
      <c r="G209" s="425"/>
      <c r="H209" s="425"/>
      <c r="I209" s="425"/>
      <c r="J209" s="425"/>
      <c r="K209" s="425"/>
      <c r="L209" s="425"/>
      <c r="M209" s="425"/>
    </row>
    <row r="210" spans="5:13" x14ac:dyDescent="0.2">
      <c r="E210" s="425"/>
      <c r="F210" s="425"/>
      <c r="G210" s="425"/>
      <c r="H210" s="425"/>
      <c r="I210" s="425"/>
      <c r="J210" s="425"/>
      <c r="K210" s="425"/>
      <c r="L210" s="425"/>
      <c r="M210" s="425"/>
    </row>
    <row r="211" spans="5:13" x14ac:dyDescent="0.2">
      <c r="E211" s="425"/>
      <c r="F211" s="425"/>
      <c r="G211" s="425"/>
      <c r="H211" s="425"/>
      <c r="I211" s="425"/>
      <c r="J211" s="425"/>
      <c r="K211" s="425"/>
      <c r="L211" s="425"/>
      <c r="M211" s="425"/>
    </row>
    <row r="212" spans="5:13" x14ac:dyDescent="0.2">
      <c r="E212" s="425"/>
      <c r="F212" s="425"/>
      <c r="G212" s="425"/>
      <c r="H212" s="425"/>
      <c r="I212" s="425"/>
      <c r="J212" s="425"/>
      <c r="K212" s="425"/>
      <c r="L212" s="425"/>
      <c r="M212" s="425"/>
    </row>
    <row r="213" spans="5:13" x14ac:dyDescent="0.2">
      <c r="E213" s="425"/>
      <c r="F213" s="425"/>
      <c r="G213" s="425"/>
      <c r="H213" s="425"/>
      <c r="I213" s="425"/>
      <c r="J213" s="425"/>
      <c r="K213" s="425"/>
      <c r="L213" s="425"/>
      <c r="M213" s="425"/>
    </row>
    <row r="214" spans="5:13" x14ac:dyDescent="0.2">
      <c r="E214" s="425"/>
      <c r="F214" s="425"/>
      <c r="G214" s="425"/>
      <c r="H214" s="425"/>
      <c r="I214" s="425"/>
      <c r="J214" s="425"/>
      <c r="K214" s="425"/>
      <c r="L214" s="425"/>
      <c r="M214" s="425"/>
    </row>
    <row r="215" spans="5:13" x14ac:dyDescent="0.2">
      <c r="E215" s="425"/>
      <c r="F215" s="425"/>
      <c r="G215" s="425"/>
      <c r="H215" s="425"/>
      <c r="I215" s="425"/>
      <c r="J215" s="425"/>
      <c r="K215" s="425"/>
      <c r="L215" s="425"/>
      <c r="M215" s="425"/>
    </row>
    <row r="216" spans="5:13" x14ac:dyDescent="0.2">
      <c r="E216" s="425"/>
      <c r="F216" s="425"/>
      <c r="G216" s="425"/>
      <c r="H216" s="425"/>
      <c r="I216" s="425"/>
      <c r="J216" s="425"/>
      <c r="K216" s="425"/>
      <c r="L216" s="425"/>
      <c r="M216" s="425"/>
    </row>
    <row r="217" spans="5:13" x14ac:dyDescent="0.2">
      <c r="E217" s="425"/>
      <c r="F217" s="425"/>
      <c r="G217" s="425"/>
      <c r="H217" s="425"/>
      <c r="I217" s="425"/>
      <c r="J217" s="425"/>
      <c r="K217" s="425"/>
      <c r="L217" s="425"/>
      <c r="M217" s="425"/>
    </row>
    <row r="218" spans="5:13" x14ac:dyDescent="0.2">
      <c r="E218" s="425"/>
      <c r="F218" s="425"/>
      <c r="G218" s="425"/>
      <c r="H218" s="425"/>
      <c r="I218" s="425"/>
      <c r="J218" s="425"/>
      <c r="K218" s="425"/>
      <c r="L218" s="425"/>
      <c r="M218" s="425"/>
    </row>
    <row r="219" spans="5:13" x14ac:dyDescent="0.2">
      <c r="E219" s="425"/>
      <c r="F219" s="425"/>
      <c r="G219" s="425"/>
      <c r="H219" s="425"/>
      <c r="I219" s="425"/>
      <c r="J219" s="425"/>
      <c r="K219" s="425"/>
      <c r="L219" s="425"/>
      <c r="M219" s="425"/>
    </row>
    <row r="220" spans="5:13" x14ac:dyDescent="0.2">
      <c r="E220" s="425"/>
      <c r="F220" s="425"/>
      <c r="G220" s="425"/>
      <c r="H220" s="425"/>
      <c r="I220" s="425"/>
      <c r="J220" s="425"/>
      <c r="K220" s="425"/>
      <c r="L220" s="425"/>
      <c r="M220" s="425"/>
    </row>
    <row r="221" spans="5:13" x14ac:dyDescent="0.2">
      <c r="E221" s="425"/>
      <c r="F221" s="425"/>
      <c r="G221" s="425"/>
      <c r="H221" s="425"/>
      <c r="I221" s="425"/>
      <c r="J221" s="425"/>
      <c r="K221" s="425"/>
      <c r="L221" s="425"/>
      <c r="M221" s="425"/>
    </row>
    <row r="222" spans="5:13" x14ac:dyDescent="0.2">
      <c r="E222" s="425"/>
      <c r="F222" s="425"/>
      <c r="G222" s="425"/>
      <c r="H222" s="425"/>
      <c r="I222" s="425"/>
      <c r="J222" s="425"/>
      <c r="K222" s="425"/>
      <c r="L222" s="425"/>
      <c r="M222" s="425"/>
    </row>
    <row r="223" spans="5:13" x14ac:dyDescent="0.2">
      <c r="E223" s="425"/>
      <c r="F223" s="425"/>
      <c r="G223" s="425"/>
      <c r="H223" s="425"/>
      <c r="I223" s="425"/>
      <c r="J223" s="425"/>
      <c r="K223" s="425"/>
      <c r="L223" s="425"/>
      <c r="M223" s="425"/>
    </row>
    <row r="224" spans="5:13" x14ac:dyDescent="0.2">
      <c r="E224" s="425"/>
      <c r="F224" s="425"/>
      <c r="G224" s="425"/>
      <c r="H224" s="425"/>
      <c r="I224" s="425"/>
      <c r="J224" s="425"/>
      <c r="K224" s="425"/>
      <c r="L224" s="425"/>
      <c r="M224" s="425"/>
    </row>
    <row r="225" spans="5:13" x14ac:dyDescent="0.2">
      <c r="E225" s="425"/>
      <c r="F225" s="425"/>
      <c r="G225" s="425"/>
      <c r="H225" s="425"/>
      <c r="I225" s="425"/>
      <c r="J225" s="425"/>
      <c r="K225" s="425"/>
      <c r="L225" s="425"/>
      <c r="M225" s="425"/>
    </row>
    <row r="226" spans="5:13" x14ac:dyDescent="0.2">
      <c r="E226" s="425"/>
      <c r="F226" s="425"/>
      <c r="G226" s="425"/>
      <c r="H226" s="425"/>
      <c r="I226" s="425"/>
      <c r="J226" s="425"/>
      <c r="K226" s="425"/>
      <c r="L226" s="425"/>
      <c r="M226" s="425"/>
    </row>
    <row r="227" spans="5:13" x14ac:dyDescent="0.2">
      <c r="E227" s="425"/>
      <c r="F227" s="425"/>
      <c r="G227" s="425"/>
      <c r="H227" s="425"/>
      <c r="I227" s="425"/>
      <c r="J227" s="425"/>
      <c r="K227" s="425"/>
      <c r="L227" s="425"/>
      <c r="M227" s="425"/>
    </row>
    <row r="228" spans="5:13" x14ac:dyDescent="0.2">
      <c r="E228" s="425"/>
      <c r="F228" s="425"/>
      <c r="G228" s="425"/>
      <c r="H228" s="425"/>
      <c r="I228" s="425"/>
      <c r="J228" s="425"/>
      <c r="K228" s="425"/>
      <c r="L228" s="425"/>
      <c r="M228" s="425"/>
    </row>
    <row r="229" spans="5:13" x14ac:dyDescent="0.2">
      <c r="E229" s="425"/>
      <c r="F229" s="425"/>
      <c r="G229" s="425"/>
      <c r="H229" s="425"/>
      <c r="I229" s="425"/>
      <c r="J229" s="425"/>
      <c r="K229" s="425"/>
      <c r="L229" s="425"/>
      <c r="M229" s="425"/>
    </row>
    <row r="230" spans="5:13" x14ac:dyDescent="0.2">
      <c r="E230" s="425"/>
      <c r="F230" s="425"/>
      <c r="G230" s="425"/>
      <c r="H230" s="425"/>
      <c r="I230" s="425"/>
      <c r="J230" s="425"/>
      <c r="K230" s="425"/>
      <c r="L230" s="425"/>
      <c r="M230" s="425"/>
    </row>
    <row r="231" spans="5:13" x14ac:dyDescent="0.2">
      <c r="E231" s="425"/>
      <c r="F231" s="425"/>
      <c r="G231" s="425"/>
      <c r="H231" s="425"/>
      <c r="I231" s="425"/>
      <c r="J231" s="425"/>
      <c r="K231" s="425"/>
      <c r="L231" s="425"/>
      <c r="M231" s="425"/>
    </row>
    <row r="232" spans="5:13" x14ac:dyDescent="0.2">
      <c r="E232" s="425"/>
      <c r="F232" s="425"/>
      <c r="G232" s="425"/>
      <c r="H232" s="425"/>
      <c r="I232" s="425"/>
      <c r="J232" s="425"/>
      <c r="K232" s="425"/>
      <c r="L232" s="425"/>
      <c r="M232" s="425"/>
    </row>
    <row r="233" spans="5:13" x14ac:dyDescent="0.2">
      <c r="E233" s="425"/>
      <c r="F233" s="425"/>
      <c r="G233" s="425"/>
      <c r="H233" s="425"/>
      <c r="I233" s="425"/>
      <c r="J233" s="425"/>
      <c r="K233" s="425"/>
      <c r="L233" s="425"/>
      <c r="M233" s="425"/>
    </row>
    <row r="234" spans="5:13" ht="18" customHeight="1" x14ac:dyDescent="0.2">
      <c r="E234" s="425"/>
      <c r="F234" s="425"/>
      <c r="G234" s="425"/>
      <c r="H234" s="425"/>
      <c r="I234" s="425"/>
      <c r="J234" s="425"/>
      <c r="K234" s="425"/>
      <c r="L234" s="425"/>
      <c r="M234" s="425"/>
    </row>
    <row r="235" spans="5:13" ht="18" customHeight="1" x14ac:dyDescent="0.2">
      <c r="E235" s="425"/>
      <c r="F235" s="425"/>
      <c r="G235" s="425"/>
      <c r="H235" s="425"/>
      <c r="I235" s="425"/>
      <c r="J235" s="425"/>
      <c r="K235" s="425"/>
      <c r="L235" s="425"/>
      <c r="M235" s="425"/>
    </row>
    <row r="236" spans="5:13" ht="18" customHeight="1" x14ac:dyDescent="0.2">
      <c r="E236" s="425"/>
      <c r="F236" s="425"/>
      <c r="G236" s="425"/>
      <c r="H236" s="425"/>
      <c r="I236" s="425"/>
      <c r="J236" s="425"/>
      <c r="K236" s="425"/>
      <c r="L236" s="425"/>
      <c r="M236" s="425"/>
    </row>
    <row r="237" spans="5:13" ht="18" customHeight="1" x14ac:dyDescent="0.2">
      <c r="E237" s="425"/>
      <c r="F237" s="425"/>
      <c r="G237" s="425"/>
      <c r="H237" s="425"/>
      <c r="I237" s="425"/>
      <c r="J237" s="425"/>
      <c r="K237" s="425"/>
      <c r="L237" s="425"/>
      <c r="M237" s="425"/>
    </row>
    <row r="238" spans="5:13" ht="18" customHeight="1" x14ac:dyDescent="0.2">
      <c r="E238" s="425"/>
      <c r="F238" s="425"/>
      <c r="G238" s="425"/>
      <c r="H238" s="425"/>
      <c r="I238" s="425"/>
      <c r="J238" s="425"/>
      <c r="K238" s="425"/>
      <c r="L238" s="425"/>
      <c r="M238" s="425"/>
    </row>
    <row r="239" spans="5:13" ht="18" customHeight="1" x14ac:dyDescent="0.2">
      <c r="E239" s="425"/>
      <c r="F239" s="425"/>
      <c r="G239" s="425"/>
      <c r="H239" s="425"/>
      <c r="I239" s="425"/>
      <c r="J239" s="425"/>
      <c r="K239" s="425"/>
      <c r="L239" s="425"/>
      <c r="M239" s="425"/>
    </row>
    <row r="240" spans="5:13" ht="27.75" customHeight="1" x14ac:dyDescent="0.2">
      <c r="E240" s="425"/>
      <c r="F240" s="425"/>
      <c r="G240" s="425"/>
      <c r="H240" s="425"/>
      <c r="I240" s="425"/>
      <c r="J240" s="425"/>
      <c r="K240" s="425"/>
      <c r="L240" s="425"/>
      <c r="M240" s="425"/>
    </row>
    <row r="241" spans="5:13" ht="27.75" customHeight="1" x14ac:dyDescent="0.2">
      <c r="E241" s="425"/>
      <c r="F241" s="425"/>
      <c r="G241" s="425"/>
      <c r="H241" s="425"/>
      <c r="I241" s="425"/>
      <c r="J241" s="425"/>
      <c r="K241" s="425"/>
      <c r="L241" s="425"/>
      <c r="M241" s="425"/>
    </row>
    <row r="242" spans="5:13" ht="18" customHeight="1" x14ac:dyDescent="0.2"/>
    <row r="243" spans="5:13" ht="18" customHeight="1" x14ac:dyDescent="0.2"/>
    <row r="244" spans="5:13" ht="18" customHeight="1" x14ac:dyDescent="0.2"/>
    <row r="245" spans="5:13" ht="18" customHeight="1" x14ac:dyDescent="0.2"/>
    <row r="246" spans="5:13" ht="18" customHeight="1" x14ac:dyDescent="0.2"/>
    <row r="247" spans="5:13" ht="18" customHeight="1" x14ac:dyDescent="0.2"/>
    <row r="248" spans="5:13" ht="18" customHeight="1" x14ac:dyDescent="0.2"/>
    <row r="249" spans="5:13" ht="18" customHeight="1" x14ac:dyDescent="0.2"/>
    <row r="250" spans="5:13" ht="18" customHeight="1" x14ac:dyDescent="0.2"/>
    <row r="251" spans="5:13" ht="18" customHeight="1" x14ac:dyDescent="0.2"/>
    <row r="252" spans="5:13" ht="18" customHeight="1" x14ac:dyDescent="0.2"/>
    <row r="253" spans="5:13" ht="18" customHeight="1" x14ac:dyDescent="0.2"/>
    <row r="254" spans="5:13" ht="18" customHeight="1" x14ac:dyDescent="0.2"/>
    <row r="255" spans="5:13" ht="18" customHeight="1" x14ac:dyDescent="0.2"/>
    <row r="256" spans="5:13" ht="18" customHeight="1" x14ac:dyDescent="0.2"/>
    <row r="257" ht="24.75" customHeight="1" x14ac:dyDescent="0.2"/>
    <row r="258" ht="30.75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3" ht="12.75" customHeight="1" x14ac:dyDescent="0.2"/>
    <row r="275" ht="12.75" customHeight="1" x14ac:dyDescent="0.2"/>
    <row r="276" ht="12.75" customHeight="1" x14ac:dyDescent="0.2"/>
    <row r="299" ht="21" customHeight="1" x14ac:dyDescent="0.2"/>
    <row r="300" ht="21" customHeight="1" x14ac:dyDescent="0.2"/>
    <row r="301" ht="21" customHeight="1" x14ac:dyDescent="0.2"/>
    <row r="302" ht="21" customHeight="1" x14ac:dyDescent="0.2"/>
    <row r="304" ht="22.5" customHeight="1" x14ac:dyDescent="0.2"/>
    <row r="305" ht="22.5" customHeight="1" x14ac:dyDescent="0.2"/>
    <row r="306" ht="29.2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2.5" customHeight="1" x14ac:dyDescent="0.2"/>
    <row r="319" ht="22.5" customHeight="1" x14ac:dyDescent="0.2"/>
    <row r="320" ht="22.5" customHeight="1" x14ac:dyDescent="0.2"/>
    <row r="321" ht="22.5" customHeight="1" x14ac:dyDescent="0.2"/>
    <row r="322" ht="24.75" customHeight="1" x14ac:dyDescent="0.2"/>
    <row r="323" ht="26.2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5" ht="22.5" customHeight="1" x14ac:dyDescent="0.2"/>
    <row r="337" ht="12.75" customHeight="1" x14ac:dyDescent="0.2"/>
    <row r="345" ht="12.75" customHeight="1" x14ac:dyDescent="0.2"/>
    <row r="363" ht="18" customHeight="1" x14ac:dyDescent="0.2"/>
    <row r="364" ht="18.75" customHeight="1" x14ac:dyDescent="0.2"/>
    <row r="365" ht="19.5" customHeight="1" x14ac:dyDescent="0.2"/>
    <row r="366" ht="18.75" customHeight="1" x14ac:dyDescent="0.2"/>
    <row r="368" ht="18.75" customHeight="1" x14ac:dyDescent="0.2"/>
    <row r="369" ht="17.25" customHeight="1" x14ac:dyDescent="0.2"/>
    <row r="370" ht="30.75" customHeight="1" x14ac:dyDescent="0.2"/>
    <row r="371" ht="17.25" customHeight="1" x14ac:dyDescent="0.2"/>
    <row r="372" ht="19.5" customHeight="1" x14ac:dyDescent="0.2"/>
    <row r="373" ht="20.25" customHeight="1" x14ac:dyDescent="0.2"/>
    <row r="374" ht="19.5" customHeight="1" x14ac:dyDescent="0.2"/>
    <row r="375" ht="18.75" customHeight="1" x14ac:dyDescent="0.2"/>
    <row r="376" ht="19.5" customHeight="1" x14ac:dyDescent="0.2"/>
    <row r="377" ht="18" customHeight="1" x14ac:dyDescent="0.2"/>
    <row r="378" ht="19.5" customHeight="1" x14ac:dyDescent="0.2"/>
    <row r="379" ht="19.5" customHeight="1" x14ac:dyDescent="0.2"/>
    <row r="380" ht="19.5" customHeight="1" x14ac:dyDescent="0.2"/>
    <row r="381" ht="19.5" customHeight="1" x14ac:dyDescent="0.2"/>
    <row r="382" ht="21" customHeight="1" x14ac:dyDescent="0.2"/>
    <row r="383" ht="19.5" customHeight="1" x14ac:dyDescent="0.2"/>
    <row r="384" ht="21" customHeight="1" x14ac:dyDescent="0.2"/>
    <row r="385" ht="21" customHeight="1" x14ac:dyDescent="0.2"/>
    <row r="386" ht="32.2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397" ht="19.5" customHeight="1" x14ac:dyDescent="0.2"/>
    <row r="398" ht="19.5" customHeight="1" x14ac:dyDescent="0.2"/>
    <row r="399" ht="19.5" customHeight="1" x14ac:dyDescent="0.2"/>
    <row r="400" ht="19.5" customHeight="1" x14ac:dyDescent="0.2"/>
    <row r="409" ht="12.75" customHeight="1" x14ac:dyDescent="0.2"/>
    <row r="496" ht="21" customHeight="1" x14ac:dyDescent="0.2"/>
    <row r="517" spans="6:8" x14ac:dyDescent="0.2">
      <c r="H517"/>
    </row>
    <row r="518" spans="6:8" x14ac:dyDescent="0.2">
      <c r="H518"/>
    </row>
    <row r="519" spans="6:8" x14ac:dyDescent="0.2">
      <c r="H519"/>
    </row>
    <row r="520" spans="6:8" x14ac:dyDescent="0.2">
      <c r="H520"/>
    </row>
    <row r="521" spans="6:8" x14ac:dyDescent="0.2">
      <c r="H521"/>
    </row>
    <row r="522" spans="6:8" x14ac:dyDescent="0.2">
      <c r="H522"/>
    </row>
    <row r="527" spans="6:8" x14ac:dyDescent="0.2">
      <c r="F527" s="327" t="e">
        <f>#REF!</f>
        <v>#REF!</v>
      </c>
      <c r="H527" s="311" t="s">
        <v>98</v>
      </c>
    </row>
    <row r="528" spans="6:8" x14ac:dyDescent="0.2">
      <c r="H528" s="320" t="s">
        <v>134</v>
      </c>
    </row>
    <row r="529" spans="5:8" x14ac:dyDescent="0.2">
      <c r="H529" s="320" t="s">
        <v>135</v>
      </c>
    </row>
    <row r="530" spans="5:8" x14ac:dyDescent="0.2">
      <c r="H530" s="320" t="s">
        <v>136</v>
      </c>
    </row>
    <row r="531" spans="5:8" x14ac:dyDescent="0.2">
      <c r="H531" s="320" t="s">
        <v>137</v>
      </c>
    </row>
    <row r="532" spans="5:8" x14ac:dyDescent="0.2">
      <c r="H532" s="320" t="s">
        <v>138</v>
      </c>
    </row>
    <row r="533" spans="5:8" x14ac:dyDescent="0.2">
      <c r="H533" s="320" t="s">
        <v>139</v>
      </c>
    </row>
    <row r="534" spans="5:8" x14ac:dyDescent="0.2">
      <c r="H534" s="320" t="s">
        <v>140</v>
      </c>
    </row>
    <row r="535" spans="5:8" x14ac:dyDescent="0.2">
      <c r="H535" s="320" t="s">
        <v>141</v>
      </c>
    </row>
    <row r="538" spans="5:8" x14ac:dyDescent="0.2">
      <c r="E538" s="329"/>
    </row>
    <row r="679" spans="15:24" ht="12.75" customHeight="1" x14ac:dyDescent="0.2">
      <c r="P679" s="712"/>
      <c r="Q679" s="325"/>
      <c r="R679" s="325"/>
      <c r="S679" s="326"/>
      <c r="T679" s="326"/>
      <c r="U679" s="326"/>
      <c r="V679" s="315"/>
      <c r="W679" s="326"/>
      <c r="X679" s="326"/>
    </row>
    <row r="682" spans="15:24" x14ac:dyDescent="0.2">
      <c r="Q682" s="322"/>
      <c r="R682" s="322"/>
      <c r="S682" s="322"/>
      <c r="T682" s="322"/>
      <c r="U682" s="322"/>
      <c r="V682" s="322"/>
      <c r="W682" s="322"/>
      <c r="X682" s="322"/>
    </row>
    <row r="683" spans="15:24" x14ac:dyDescent="0.2">
      <c r="O683"/>
      <c r="P683" s="316"/>
      <c r="Q683" s="713"/>
      <c r="R683" s="321"/>
      <c r="S683" s="323"/>
      <c r="T683" s="324"/>
      <c r="U683" s="321"/>
      <c r="V683" s="324"/>
      <c r="W683" s="324"/>
      <c r="X683" s="324"/>
    </row>
    <row r="684" spans="15:24" x14ac:dyDescent="0.2">
      <c r="O684"/>
      <c r="P684" s="705"/>
      <c r="Q684" s="713"/>
      <c r="R684" s="712"/>
      <c r="S684" s="712"/>
      <c r="T684" s="712"/>
      <c r="U684" s="712"/>
      <c r="V684" s="319"/>
      <c r="W684" s="319"/>
      <c r="X684" s="319"/>
    </row>
    <row r="685" spans="15:24" x14ac:dyDescent="0.2">
      <c r="O685"/>
      <c r="Q685" s="713"/>
      <c r="R685" s="712"/>
      <c r="S685" s="713" t="s">
        <v>142</v>
      </c>
      <c r="T685"/>
      <c r="U685" s="712"/>
      <c r="V685" s="319"/>
      <c r="W685" s="319"/>
      <c r="X685" s="319"/>
    </row>
    <row r="686" spans="15:24" x14ac:dyDescent="0.2">
      <c r="O686"/>
      <c r="P686" s="317"/>
      <c r="Q686" s="316"/>
      <c r="R686" s="712"/>
      <c r="S686" s="712"/>
      <c r="T686" s="712"/>
      <c r="U686" s="712"/>
      <c r="V686" s="712"/>
      <c r="W686" s="712"/>
      <c r="X686" s="712"/>
    </row>
    <row r="687" spans="15:24" x14ac:dyDescent="0.2">
      <c r="Q687" s="705"/>
      <c r="R687" s="705"/>
      <c r="S687" s="705"/>
      <c r="T687" s="705"/>
      <c r="U687" s="705"/>
      <c r="V687" s="314"/>
      <c r="W687" s="705"/>
      <c r="X687" s="705"/>
    </row>
    <row r="688" spans="15:24" x14ac:dyDescent="0.2">
      <c r="P688" s="314"/>
      <c r="Q688" s="714"/>
      <c r="R688" s="705"/>
      <c r="S688" s="705"/>
      <c r="T688" s="705"/>
      <c r="U688" s="705"/>
      <c r="V688" s="314"/>
      <c r="W688" s="705"/>
      <c r="X688" s="705"/>
    </row>
    <row r="689" spans="16:24" x14ac:dyDescent="0.2">
      <c r="R689" s="705"/>
      <c r="S689" s="705"/>
      <c r="T689" s="705"/>
      <c r="U689" s="712"/>
      <c r="V689" s="712"/>
      <c r="W689" s="705"/>
      <c r="X689" s="705"/>
    </row>
    <row r="690" spans="16:24" x14ac:dyDescent="0.2">
      <c r="P690" s="314"/>
      <c r="Q690" s="714" t="s">
        <v>124</v>
      </c>
      <c r="R690" s="705"/>
      <c r="S690" s="705"/>
      <c r="T690" s="705"/>
      <c r="U690" s="705"/>
      <c r="V690" s="314"/>
      <c r="W690" s="705"/>
      <c r="X690" s="705"/>
    </row>
    <row r="698" spans="16:24" x14ac:dyDescent="0.2">
      <c r="Q698" s="327" t="e">
        <f>SUM(#REF!)</f>
        <v>#REF!</v>
      </c>
      <c r="R698" s="328" t="s">
        <v>143</v>
      </c>
    </row>
    <row r="703" spans="16:24" x14ac:dyDescent="0.2">
      <c r="Q703" s="312"/>
    </row>
    <row r="710" spans="17:17" x14ac:dyDescent="0.2">
      <c r="Q710" s="312" t="e">
        <f>#REF!+#REF!</f>
        <v>#REF!</v>
      </c>
    </row>
    <row r="711" spans="17:17" x14ac:dyDescent="0.2">
      <c r="Q711" s="312" t="e">
        <f>#REF!+#REF!</f>
        <v>#REF!</v>
      </c>
    </row>
    <row r="712" spans="17:17" x14ac:dyDescent="0.2">
      <c r="Q712" s="312" t="e">
        <f>#REF!+#REF!</f>
        <v>#REF!</v>
      </c>
    </row>
    <row r="713" spans="17:17" x14ac:dyDescent="0.2">
      <c r="Q713" s="312" t="e">
        <f>#REF!+#REF!</f>
        <v>#REF!</v>
      </c>
    </row>
    <row r="714" spans="17:17" x14ac:dyDescent="0.2">
      <c r="Q714" s="312" t="e">
        <f>#REF!+#REF!</f>
        <v>#REF!</v>
      </c>
    </row>
    <row r="715" spans="17:17" x14ac:dyDescent="0.2">
      <c r="Q715" s="312" t="e">
        <f>#REF!+#REF!</f>
        <v>#REF!</v>
      </c>
    </row>
    <row r="720" spans="17:17" x14ac:dyDescent="0.2">
      <c r="Q720" s="327" t="e">
        <f>#REF!+#REF!</f>
        <v>#REF!</v>
      </c>
    </row>
    <row r="737" spans="15:15" x14ac:dyDescent="0.2">
      <c r="O737" s="329"/>
    </row>
    <row r="747" spans="15:15" x14ac:dyDescent="0.2">
      <c r="O747"/>
    </row>
    <row r="748" spans="15:15" x14ac:dyDescent="0.2">
      <c r="O748"/>
    </row>
    <row r="749" spans="15:15" x14ac:dyDescent="0.2">
      <c r="O749"/>
    </row>
    <row r="750" spans="15:15" x14ac:dyDescent="0.2">
      <c r="O750"/>
    </row>
  </sheetData>
  <mergeCells count="40">
    <mergeCell ref="G150:H150"/>
    <mergeCell ref="I150:L150"/>
    <mergeCell ref="G151:H151"/>
    <mergeCell ref="I151:L151"/>
    <mergeCell ref="J142:L142"/>
    <mergeCell ref="G143:I143"/>
    <mergeCell ref="J143:L143"/>
    <mergeCell ref="J147:L147"/>
    <mergeCell ref="J148:L148"/>
    <mergeCell ref="J149:L149"/>
    <mergeCell ref="M77:N77"/>
    <mergeCell ref="E98:L98"/>
    <mergeCell ref="E81:F81"/>
    <mergeCell ref="G81:I81"/>
    <mergeCell ref="J81:L81"/>
    <mergeCell ref="M81:N81"/>
    <mergeCell ref="J82:L82"/>
    <mergeCell ref="M82:N82"/>
    <mergeCell ref="G84:H84"/>
    <mergeCell ref="I84:L84"/>
    <mergeCell ref="M84:N84"/>
    <mergeCell ref="E96:L96"/>
    <mergeCell ref="E97:L97"/>
    <mergeCell ref="E80:F80"/>
    <mergeCell ref="G80:I80"/>
    <mergeCell ref="J80:L80"/>
    <mergeCell ref="E3:L3"/>
    <mergeCell ref="E4:L4"/>
    <mergeCell ref="E5:L5"/>
    <mergeCell ref="E6:L6"/>
    <mergeCell ref="E7:L7"/>
    <mergeCell ref="J76:L76"/>
    <mergeCell ref="E77:F77"/>
    <mergeCell ref="G77:I77"/>
    <mergeCell ref="J77:L77"/>
    <mergeCell ref="E9:E10"/>
    <mergeCell ref="F9:F10"/>
    <mergeCell ref="G9:G10"/>
    <mergeCell ref="H9:J9"/>
    <mergeCell ref="K9:L9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  <rowBreaks count="1" manualBreakCount="1">
    <brk id="46" min="4" max="11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X746"/>
  <sheetViews>
    <sheetView view="pageBreakPreview" topLeftCell="D1" zoomScale="96" zoomScaleSheetLayoutView="96" workbookViewId="0">
      <pane xSplit="2" ySplit="13" topLeftCell="G56" activePane="bottomRight" state="frozen"/>
      <selection activeCell="D1" sqref="D1"/>
      <selection pane="topRight" activeCell="F1" sqref="F1"/>
      <selection pane="bottomLeft" activeCell="D15" sqref="D15"/>
      <selection pane="bottomRight" activeCell="H66" sqref="H66"/>
    </sheetView>
  </sheetViews>
  <sheetFormatPr defaultColWidth="9.140625" defaultRowHeight="12.75" x14ac:dyDescent="0.2"/>
  <cols>
    <col min="1" max="1" width="1.85546875" style="535" hidden="1" customWidth="1"/>
    <col min="2" max="2" width="1.5703125" style="535" hidden="1" customWidth="1"/>
    <col min="3" max="4" width="5" style="535" hidden="1" customWidth="1"/>
    <col min="5" max="5" width="14.7109375" style="535" customWidth="1"/>
    <col min="6" max="6" width="68.28515625" style="535" customWidth="1"/>
    <col min="7" max="7" width="21.140625" style="535" customWidth="1"/>
    <col min="8" max="8" width="21" style="535" customWidth="1"/>
    <col min="9" max="9" width="21.140625" style="535" customWidth="1"/>
    <col min="10" max="10" width="20.140625" style="535" bestFit="1" customWidth="1"/>
    <col min="11" max="11" width="14.42578125" style="535" customWidth="1"/>
    <col min="12" max="12" width="18.140625" style="535" customWidth="1"/>
    <col min="13" max="13" width="17.7109375" style="535" customWidth="1"/>
    <col min="14" max="14" width="20.7109375" style="535" bestFit="1" customWidth="1"/>
    <col min="15" max="15" width="18.28515625" style="535" bestFit="1" customWidth="1"/>
    <col min="16" max="16" width="17.28515625" style="535" bestFit="1" customWidth="1"/>
    <col min="17" max="17" width="20.42578125" style="535" customWidth="1"/>
    <col min="18" max="18" width="9.140625" style="535"/>
    <col min="19" max="19" width="16.42578125" style="535" customWidth="1"/>
    <col min="20" max="20" width="30.7109375" style="535" customWidth="1"/>
    <col min="21" max="16384" width="9.140625" style="535"/>
  </cols>
  <sheetData>
    <row r="2" spans="5:16" x14ac:dyDescent="0.2">
      <c r="P2" s="535" t="s">
        <v>276</v>
      </c>
    </row>
    <row r="3" spans="5:16" ht="15" x14ac:dyDescent="0.2">
      <c r="E3" s="853" t="s">
        <v>114</v>
      </c>
      <c r="F3" s="853"/>
      <c r="G3" s="853"/>
      <c r="H3" s="853"/>
      <c r="I3" s="853"/>
      <c r="J3" s="853"/>
      <c r="K3" s="853"/>
      <c r="L3" s="853"/>
      <c r="M3" s="536"/>
      <c r="N3" s="536"/>
    </row>
    <row r="4" spans="5:16" ht="15" x14ac:dyDescent="0.2">
      <c r="E4" s="853" t="s">
        <v>164</v>
      </c>
      <c r="F4" s="853"/>
      <c r="G4" s="853"/>
      <c r="H4" s="853"/>
      <c r="I4" s="853"/>
      <c r="J4" s="853"/>
      <c r="K4" s="853"/>
      <c r="L4" s="853"/>
      <c r="M4" s="536"/>
      <c r="N4" s="536"/>
    </row>
    <row r="5" spans="5:16" ht="15" x14ac:dyDescent="0.2">
      <c r="E5" s="853" t="s">
        <v>325</v>
      </c>
      <c r="F5" s="853"/>
      <c r="G5" s="853"/>
      <c r="H5" s="853"/>
      <c r="I5" s="853"/>
      <c r="J5" s="853"/>
      <c r="K5" s="853"/>
      <c r="L5" s="853"/>
      <c r="M5" s="536"/>
      <c r="N5" s="536"/>
    </row>
    <row r="6" spans="5:16" ht="13.5" thickBot="1" x14ac:dyDescent="0.25"/>
    <row r="7" spans="5:16" ht="78.75" customHeight="1" thickBot="1" x14ac:dyDescent="0.25">
      <c r="E7" s="537" t="s">
        <v>146</v>
      </c>
      <c r="F7" s="538" t="s">
        <v>0</v>
      </c>
      <c r="G7" s="539" t="s">
        <v>221</v>
      </c>
      <c r="H7" s="539" t="s">
        <v>219</v>
      </c>
      <c r="I7" s="539" t="s">
        <v>220</v>
      </c>
      <c r="J7" s="539" t="s">
        <v>113</v>
      </c>
      <c r="K7" s="539" t="s">
        <v>156</v>
      </c>
      <c r="L7" s="540" t="s">
        <v>144</v>
      </c>
    </row>
    <row r="8" spans="5:16" ht="18.75" customHeight="1" x14ac:dyDescent="0.2">
      <c r="E8" s="541" t="s">
        <v>158</v>
      </c>
      <c r="F8" s="542" t="s">
        <v>45</v>
      </c>
      <c r="G8" s="471">
        <f>G9+G10+G11</f>
        <v>75158838000</v>
      </c>
      <c r="H8" s="471">
        <f>H9+H11+H10</f>
        <v>5369301168.9200001</v>
      </c>
      <c r="I8" s="471">
        <f>I9+I11+I10</f>
        <v>5369301168.9200001</v>
      </c>
      <c r="J8" s="471">
        <f>J9+J11+J10</f>
        <v>35047808178.919998</v>
      </c>
      <c r="K8" s="544">
        <f>J8/G8*100</f>
        <v>46.631652526240494</v>
      </c>
      <c r="L8" s="545"/>
      <c r="M8" s="571">
        <f>H14+H24+H35+H41+H44+H45+H48+H51+H52</f>
        <v>1965810257</v>
      </c>
      <c r="N8" s="546"/>
    </row>
    <row r="9" spans="5:16" ht="18.75" customHeight="1" x14ac:dyDescent="0.2">
      <c r="E9" s="541" t="s">
        <v>168</v>
      </c>
      <c r="F9" s="547" t="s">
        <v>26</v>
      </c>
      <c r="G9" s="472">
        <f>$G$13</f>
        <v>74320354000</v>
      </c>
      <c r="H9" s="472">
        <f>H13</f>
        <v>5156697325</v>
      </c>
      <c r="I9" s="472">
        <f t="shared" ref="I9:J9" si="0">I13</f>
        <v>5156697325</v>
      </c>
      <c r="J9" s="472">
        <f t="shared" si="0"/>
        <v>34043372930</v>
      </c>
      <c r="K9" s="549">
        <f>J9/G9*100</f>
        <v>45.806257771592421</v>
      </c>
      <c r="L9" s="550"/>
      <c r="M9" s="551"/>
      <c r="N9" s="552"/>
    </row>
    <row r="10" spans="5:16" ht="18.75" customHeight="1" x14ac:dyDescent="0.2">
      <c r="E10" s="541" t="s">
        <v>169</v>
      </c>
      <c r="F10" s="547" t="s">
        <v>27</v>
      </c>
      <c r="G10" s="472">
        <f>$G$60</f>
        <v>538484000</v>
      </c>
      <c r="H10" s="472">
        <f>H60</f>
        <v>0</v>
      </c>
      <c r="I10" s="472">
        <f t="shared" ref="I10:J10" si="1">I60</f>
        <v>0</v>
      </c>
      <c r="J10" s="472">
        <f t="shared" si="1"/>
        <v>30385600</v>
      </c>
      <c r="K10" s="549">
        <f>J10/G10*100</f>
        <v>5.6428046144360842</v>
      </c>
      <c r="L10" s="550"/>
      <c r="N10" s="546"/>
    </row>
    <row r="11" spans="5:16" ht="18.75" customHeight="1" x14ac:dyDescent="0.2">
      <c r="E11" s="541" t="str">
        <f>E64</f>
        <v>4.1.04</v>
      </c>
      <c r="F11" s="547" t="s">
        <v>129</v>
      </c>
      <c r="G11" s="472">
        <f>G64</f>
        <v>300000000</v>
      </c>
      <c r="H11" s="472">
        <f>H64</f>
        <v>212603843.92000002</v>
      </c>
      <c r="I11" s="472">
        <f t="shared" ref="I11" si="2">I64</f>
        <v>212603843.92000002</v>
      </c>
      <c r="J11" s="472">
        <f>J64</f>
        <v>974049648.91999996</v>
      </c>
      <c r="K11" s="549">
        <f>J11/G11*100</f>
        <v>324.68321630666662</v>
      </c>
      <c r="L11" s="550"/>
    </row>
    <row r="12" spans="5:16" ht="5.0999999999999996" customHeight="1" x14ac:dyDescent="0.2">
      <c r="E12" s="554"/>
      <c r="F12" s="555"/>
      <c r="G12" s="556"/>
      <c r="H12" s="556"/>
      <c r="I12" s="556"/>
      <c r="J12" s="556"/>
      <c r="K12" s="558"/>
      <c r="L12" s="559"/>
    </row>
    <row r="13" spans="5:16" ht="18.75" customHeight="1" x14ac:dyDescent="0.2">
      <c r="E13" s="560" t="str">
        <f>E9</f>
        <v>4.1.01</v>
      </c>
      <c r="F13" s="561" t="str">
        <f>F9</f>
        <v>PENDAPATAN PAJAK DAERAH</v>
      </c>
      <c r="G13" s="562">
        <f>G14+G24+G35+G41+G44+G45+G48+G51+G52+G55+G58</f>
        <v>74320354000</v>
      </c>
      <c r="H13" s="562">
        <f>H14+H24+H35+H41+H44+H45+H48+H51+H52+H55+H58</f>
        <v>5156697325</v>
      </c>
      <c r="I13" s="562">
        <f>H13</f>
        <v>5156697325</v>
      </c>
      <c r="J13" s="562">
        <f t="shared" ref="J13" si="3">J14+J24+J35+J41+J44+J45+J48+J51+J52+J55+J58</f>
        <v>34043372930</v>
      </c>
      <c r="K13" s="564">
        <f>J13/G13*100</f>
        <v>45.806257771592421</v>
      </c>
      <c r="L13" s="565"/>
      <c r="M13" s="571"/>
    </row>
    <row r="14" spans="5:16" ht="18.75" customHeight="1" x14ac:dyDescent="0.2">
      <c r="E14" s="566" t="s">
        <v>170</v>
      </c>
      <c r="F14" s="567" t="s">
        <v>157</v>
      </c>
      <c r="G14" s="473">
        <f>G15+G18+G21</f>
        <v>2463180809</v>
      </c>
      <c r="H14" s="473">
        <f>H15+H18+H21</f>
        <v>84640533</v>
      </c>
      <c r="I14" s="473">
        <f t="shared" ref="I14:J14" si="4">I15+I18+I21</f>
        <v>84640533</v>
      </c>
      <c r="J14" s="473">
        <f t="shared" si="4"/>
        <v>905852558</v>
      </c>
      <c r="K14" s="569">
        <f>J14/G14*100</f>
        <v>36.775723271721866</v>
      </c>
      <c r="L14" s="570"/>
    </row>
    <row r="15" spans="5:16" ht="18.75" customHeight="1" x14ac:dyDescent="0.2">
      <c r="E15" s="572" t="s">
        <v>171</v>
      </c>
      <c r="F15" s="573" t="s">
        <v>175</v>
      </c>
      <c r="G15" s="474">
        <v>2001580809</v>
      </c>
      <c r="H15" s="474">
        <f>H16+H17</f>
        <v>58711411</v>
      </c>
      <c r="I15" s="474">
        <f t="shared" ref="I15:J15" si="5">I16+I17</f>
        <v>58711411</v>
      </c>
      <c r="J15" s="474">
        <f t="shared" si="5"/>
        <v>598045221</v>
      </c>
      <c r="K15" s="575">
        <f>J15/G15*100</f>
        <v>29.878644834668776</v>
      </c>
      <c r="L15" s="570"/>
      <c r="M15" s="666"/>
    </row>
    <row r="16" spans="5:16" ht="18.75" customHeight="1" x14ac:dyDescent="0.2">
      <c r="E16" s="572"/>
      <c r="F16" s="577" t="s">
        <v>149</v>
      </c>
      <c r="G16" s="475"/>
      <c r="H16" s="474">
        <v>58711411</v>
      </c>
      <c r="I16" s="474">
        <f>H16</f>
        <v>58711411</v>
      </c>
      <c r="J16" s="474">
        <f>H16+'REKON-SEPTEMBER'!J16</f>
        <v>597765221</v>
      </c>
      <c r="K16" s="578"/>
      <c r="L16" s="570"/>
      <c r="M16" s="546"/>
      <c r="N16" s="546"/>
    </row>
    <row r="17" spans="5:16" ht="18.75" customHeight="1" x14ac:dyDescent="0.2">
      <c r="E17" s="572"/>
      <c r="F17" s="577" t="s">
        <v>147</v>
      </c>
      <c r="G17" s="475"/>
      <c r="H17" s="486"/>
      <c r="I17" s="475">
        <f t="shared" ref="I17:I23" si="6">H17</f>
        <v>0</v>
      </c>
      <c r="J17" s="474">
        <f>H17+'REKON-SEPTEMBER'!J17</f>
        <v>280000</v>
      </c>
      <c r="K17" s="578"/>
      <c r="L17" s="570"/>
      <c r="M17" s="571"/>
    </row>
    <row r="18" spans="5:16" ht="21.75" customHeight="1" x14ac:dyDescent="0.2">
      <c r="E18" s="572" t="s">
        <v>173</v>
      </c>
      <c r="F18" s="580" t="s">
        <v>172</v>
      </c>
      <c r="G18" s="474">
        <v>350000000</v>
      </c>
      <c r="H18" s="474">
        <f>H19+H20</f>
        <v>15629122</v>
      </c>
      <c r="I18" s="474">
        <f t="shared" ref="I18" si="7">I19+I20</f>
        <v>15629122</v>
      </c>
      <c r="J18" s="474">
        <f>J19+J20</f>
        <v>267214837</v>
      </c>
      <c r="K18" s="575">
        <f>J18/G18*100</f>
        <v>76.347096285714287</v>
      </c>
      <c r="L18" s="570"/>
      <c r="M18" s="546"/>
      <c r="N18" s="546"/>
    </row>
    <row r="19" spans="5:16" ht="36.75" customHeight="1" x14ac:dyDescent="0.2">
      <c r="E19" s="572"/>
      <c r="F19" s="581" t="s">
        <v>150</v>
      </c>
      <c r="G19" s="474"/>
      <c r="H19" s="475">
        <v>15629122</v>
      </c>
      <c r="I19" s="475">
        <f t="shared" si="6"/>
        <v>15629122</v>
      </c>
      <c r="J19" s="474">
        <f>H19+'REKON-SEPTEMBER'!J19</f>
        <v>247763541</v>
      </c>
      <c r="K19" s="575"/>
      <c r="L19" s="570"/>
      <c r="M19" s="576"/>
    </row>
    <row r="20" spans="5:16" ht="34.5" customHeight="1" x14ac:dyDescent="0.2">
      <c r="E20" s="572"/>
      <c r="F20" s="581" t="s">
        <v>148</v>
      </c>
      <c r="G20" s="475"/>
      <c r="H20" s="475">
        <v>0</v>
      </c>
      <c r="I20" s="475">
        <f t="shared" si="6"/>
        <v>0</v>
      </c>
      <c r="J20" s="474">
        <f>H20+'REKON-SEPTEMBER'!J20</f>
        <v>19451296</v>
      </c>
      <c r="K20" s="575"/>
      <c r="L20" s="570"/>
      <c r="M20" s="546"/>
    </row>
    <row r="21" spans="5:16" ht="18.75" customHeight="1" x14ac:dyDescent="0.2">
      <c r="E21" s="572" t="s">
        <v>174</v>
      </c>
      <c r="F21" s="573" t="s">
        <v>176</v>
      </c>
      <c r="G21" s="474">
        <v>111600000</v>
      </c>
      <c r="H21" s="474">
        <f>H22+H23</f>
        <v>10300000</v>
      </c>
      <c r="I21" s="474">
        <f t="shared" ref="I21:J21" si="8">I22+I23</f>
        <v>10300000</v>
      </c>
      <c r="J21" s="474">
        <f t="shared" si="8"/>
        <v>40592500</v>
      </c>
      <c r="K21" s="575">
        <f>J21/G21*100</f>
        <v>36.373207885304659</v>
      </c>
      <c r="L21" s="671"/>
      <c r="M21" s="546"/>
    </row>
    <row r="22" spans="5:16" ht="18.75" customHeight="1" x14ac:dyDescent="0.2">
      <c r="E22" s="572"/>
      <c r="F22" s="577" t="s">
        <v>151</v>
      </c>
      <c r="G22" s="474"/>
      <c r="H22" s="475">
        <v>10300000</v>
      </c>
      <c r="I22" s="475">
        <f t="shared" si="6"/>
        <v>10300000</v>
      </c>
      <c r="J22" s="474">
        <f>H22+'REKON-SEPTEMBER'!J22</f>
        <v>39742500</v>
      </c>
      <c r="K22" s="575"/>
      <c r="L22" s="570"/>
      <c r="M22" s="576"/>
    </row>
    <row r="23" spans="5:16" ht="18.75" customHeight="1" x14ac:dyDescent="0.2">
      <c r="E23" s="572"/>
      <c r="F23" s="577" t="str">
        <f xml:space="preserve"> "Penerimaan Piutang " &amp;F21</f>
        <v>Penerimaan Piutang Pajak Wisma Pariwisata</v>
      </c>
      <c r="G23" s="475"/>
      <c r="H23" s="475">
        <v>0</v>
      </c>
      <c r="I23" s="475">
        <f t="shared" si="6"/>
        <v>0</v>
      </c>
      <c r="J23" s="474">
        <f>H23+'REKON-SEPTEMBER'!J23</f>
        <v>850000</v>
      </c>
      <c r="K23" s="575"/>
      <c r="L23" s="570"/>
      <c r="M23" s="571"/>
    </row>
    <row r="24" spans="5:16" ht="18.75" customHeight="1" x14ac:dyDescent="0.2">
      <c r="E24" s="566" t="s">
        <v>177</v>
      </c>
      <c r="F24" s="582" t="s">
        <v>159</v>
      </c>
      <c r="G24" s="476">
        <v>3637447807</v>
      </c>
      <c r="H24" s="473">
        <f>H25+H28+H31+H34</f>
        <v>217346102</v>
      </c>
      <c r="I24" s="473">
        <f t="shared" ref="I24:J24" si="9">I25+I28+I31+I34</f>
        <v>217346102</v>
      </c>
      <c r="J24" s="473">
        <f t="shared" si="9"/>
        <v>2206439752</v>
      </c>
      <c r="K24" s="569">
        <f>J24/G24*100</f>
        <v>60.659007883326034</v>
      </c>
      <c r="L24" s="570"/>
      <c r="N24" s="576"/>
    </row>
    <row r="25" spans="5:16" ht="18.75" customHeight="1" x14ac:dyDescent="0.2">
      <c r="E25" s="572" t="s">
        <v>178</v>
      </c>
      <c r="F25" s="573" t="s">
        <v>179</v>
      </c>
      <c r="G25" s="477"/>
      <c r="H25" s="474">
        <f>H26+H27</f>
        <v>70774625</v>
      </c>
      <c r="I25" s="474">
        <f t="shared" ref="I25:J25" si="10">I26+I27</f>
        <v>70774625</v>
      </c>
      <c r="J25" s="474">
        <f t="shared" si="10"/>
        <v>1013495205</v>
      </c>
      <c r="K25" s="575"/>
      <c r="L25" s="570"/>
      <c r="M25" s="546"/>
      <c r="N25" s="576"/>
      <c r="P25" s="551"/>
    </row>
    <row r="26" spans="5:16" ht="18.75" customHeight="1" x14ac:dyDescent="0.2">
      <c r="E26" s="572"/>
      <c r="F26" s="577" t="s">
        <v>180</v>
      </c>
      <c r="G26" s="474"/>
      <c r="H26" s="475">
        <v>70774625</v>
      </c>
      <c r="I26" s="475">
        <f t="shared" ref="I26:I50" si="11">H26</f>
        <v>70774625</v>
      </c>
      <c r="J26" s="474">
        <f>H26+'REKON-SEPTEMBER'!J26</f>
        <v>911311379</v>
      </c>
      <c r="K26" s="575"/>
      <c r="L26" s="570"/>
      <c r="M26" s="546"/>
      <c r="N26" s="576"/>
    </row>
    <row r="27" spans="5:16" ht="18.75" customHeight="1" x14ac:dyDescent="0.2">
      <c r="E27" s="572"/>
      <c r="F27" s="577" t="str">
        <f xml:space="preserve"> "Penerimaan Piutang " &amp;F25</f>
        <v>Penerimaan Piutang Pajak Restoran dan Sejenisnya</v>
      </c>
      <c r="G27" s="475"/>
      <c r="H27" s="486">
        <v>0</v>
      </c>
      <c r="I27" s="475">
        <f t="shared" si="11"/>
        <v>0</v>
      </c>
      <c r="J27" s="474">
        <f>H27+'REKON-SEPTEMBER'!J27</f>
        <v>102183826</v>
      </c>
      <c r="K27" s="578"/>
      <c r="L27" s="570"/>
      <c r="M27" s="546"/>
    </row>
    <row r="28" spans="5:16" ht="18.75" customHeight="1" x14ac:dyDescent="0.2">
      <c r="E28" s="572" t="s">
        <v>181</v>
      </c>
      <c r="F28" s="573" t="s">
        <v>182</v>
      </c>
      <c r="G28" s="477"/>
      <c r="H28" s="483">
        <f>H29+H30</f>
        <v>19827860</v>
      </c>
      <c r="I28" s="483">
        <f t="shared" ref="I28:J28" si="12">I29+I30</f>
        <v>19827860</v>
      </c>
      <c r="J28" s="483">
        <f t="shared" si="12"/>
        <v>155681627</v>
      </c>
      <c r="K28" s="575"/>
      <c r="L28" s="570"/>
      <c r="M28" s="576"/>
    </row>
    <row r="29" spans="5:16" ht="18.75" customHeight="1" x14ac:dyDescent="0.2">
      <c r="E29" s="572"/>
      <c r="F29" s="577" t="s">
        <v>183</v>
      </c>
      <c r="G29" s="474"/>
      <c r="H29" s="475">
        <v>19827860</v>
      </c>
      <c r="I29" s="475">
        <f t="shared" si="11"/>
        <v>19827860</v>
      </c>
      <c r="J29" s="474">
        <f>H29+'REKON-SEPTEMBER'!J29</f>
        <v>148934327</v>
      </c>
      <c r="K29" s="575"/>
      <c r="L29" s="570"/>
      <c r="M29" s="552"/>
      <c r="N29" s="583"/>
    </row>
    <row r="30" spans="5:16" ht="18.75" customHeight="1" x14ac:dyDescent="0.2">
      <c r="E30" s="572"/>
      <c r="F30" s="577" t="str">
        <f xml:space="preserve"> "Penerimaan Piutang " &amp;F28</f>
        <v>Penerimaan Piutang Pajak Rumah Makan dan Sejenisnya</v>
      </c>
      <c r="G30" s="475"/>
      <c r="H30" s="486">
        <v>0</v>
      </c>
      <c r="I30" s="475">
        <f t="shared" si="11"/>
        <v>0</v>
      </c>
      <c r="J30" s="474">
        <f>H30+'REKON-SEPTEMBER'!J30</f>
        <v>6747300</v>
      </c>
      <c r="K30" s="578"/>
      <c r="L30" s="570"/>
      <c r="M30" s="546"/>
      <c r="N30" s="584"/>
    </row>
    <row r="31" spans="5:16" ht="18.75" customHeight="1" x14ac:dyDescent="0.2">
      <c r="E31" s="572" t="s">
        <v>184</v>
      </c>
      <c r="F31" s="573" t="s">
        <v>185</v>
      </c>
      <c r="G31" s="477"/>
      <c r="H31" s="474">
        <f>H32+H33</f>
        <v>46791547</v>
      </c>
      <c r="I31" s="474">
        <f t="shared" ref="I31:J31" si="13">I32+I33</f>
        <v>46791547</v>
      </c>
      <c r="J31" s="474">
        <f t="shared" si="13"/>
        <v>359610780</v>
      </c>
      <c r="K31" s="575"/>
      <c r="L31" s="570"/>
      <c r="M31" s="475"/>
    </row>
    <row r="32" spans="5:16" ht="18.75" customHeight="1" x14ac:dyDescent="0.2">
      <c r="E32" s="572"/>
      <c r="F32" s="577" t="s">
        <v>186</v>
      </c>
      <c r="G32" s="475"/>
      <c r="H32" s="475">
        <v>46791547</v>
      </c>
      <c r="I32" s="475">
        <f t="shared" si="11"/>
        <v>46791547</v>
      </c>
      <c r="J32" s="474">
        <f>H32+'REKON-SEPTEMBER'!J32</f>
        <v>326935162</v>
      </c>
      <c r="K32" s="578"/>
      <c r="L32" s="570"/>
      <c r="M32" s="546"/>
      <c r="N32" s="552"/>
    </row>
    <row r="33" spans="5:15" ht="18.75" customHeight="1" x14ac:dyDescent="0.2">
      <c r="E33" s="572"/>
      <c r="F33" s="577" t="str">
        <f xml:space="preserve"> "Penerimaan Piutang " &amp;F31</f>
        <v>Penerimaan Piutang Pajak Kafetaria dan Sejenisnya</v>
      </c>
      <c r="G33" s="475"/>
      <c r="H33" s="486">
        <v>0</v>
      </c>
      <c r="I33" s="475">
        <f t="shared" si="11"/>
        <v>0</v>
      </c>
      <c r="J33" s="474">
        <f>H33+'REKON-SEPTEMBER'!J33</f>
        <v>32675618</v>
      </c>
      <c r="K33" s="575"/>
      <c r="L33" s="570"/>
      <c r="M33" s="576"/>
      <c r="N33" s="546"/>
    </row>
    <row r="34" spans="5:15" ht="18.75" customHeight="1" x14ac:dyDescent="0.2">
      <c r="E34" s="572" t="s">
        <v>188</v>
      </c>
      <c r="F34" s="573" t="s">
        <v>187</v>
      </c>
      <c r="G34" s="477"/>
      <c r="H34" s="474">
        <v>79952070</v>
      </c>
      <c r="I34" s="474">
        <f>H34</f>
        <v>79952070</v>
      </c>
      <c r="J34" s="474">
        <f>H34+'REKON-SEPTEMBER'!J34</f>
        <v>677652140</v>
      </c>
      <c r="K34" s="575"/>
      <c r="L34" s="570"/>
      <c r="M34" s="571"/>
      <c r="N34" s="546"/>
    </row>
    <row r="35" spans="5:15" ht="18.75" customHeight="1" x14ac:dyDescent="0.2">
      <c r="E35" s="566" t="s">
        <v>189</v>
      </c>
      <c r="F35" s="567" t="s">
        <v>160</v>
      </c>
      <c r="G35" s="473">
        <f>G36+G39</f>
        <v>11590549</v>
      </c>
      <c r="H35" s="473">
        <f>H36</f>
        <v>1590000</v>
      </c>
      <c r="I35" s="473">
        <f t="shared" ref="I35:J35" si="14">I36</f>
        <v>1590000</v>
      </c>
      <c r="J35" s="473">
        <f t="shared" si="14"/>
        <v>13450000</v>
      </c>
      <c r="K35" s="569">
        <f>J35/G35*100</f>
        <v>116.04282074990581</v>
      </c>
      <c r="L35" s="570"/>
      <c r="N35" s="546"/>
    </row>
    <row r="36" spans="5:15" ht="18.75" customHeight="1" x14ac:dyDescent="0.2">
      <c r="E36" s="585" t="s">
        <v>191</v>
      </c>
      <c r="F36" s="586" t="s">
        <v>190</v>
      </c>
      <c r="G36" s="474">
        <v>11590549</v>
      </c>
      <c r="H36" s="474">
        <f>H37+H38+H39+H40</f>
        <v>1590000</v>
      </c>
      <c r="I36" s="474">
        <f>H36</f>
        <v>1590000</v>
      </c>
      <c r="J36" s="474">
        <f>J37+J38+J39+J40</f>
        <v>13450000</v>
      </c>
      <c r="K36" s="575">
        <f>J36/G36*100</f>
        <v>116.04282074990581</v>
      </c>
      <c r="L36" s="570"/>
      <c r="N36" s="587"/>
      <c r="O36" s="552"/>
    </row>
    <row r="37" spans="5:15" ht="18.75" customHeight="1" x14ac:dyDescent="0.2">
      <c r="E37" s="585"/>
      <c r="F37" s="588" t="s">
        <v>192</v>
      </c>
      <c r="G37" s="474"/>
      <c r="H37" s="475">
        <v>0</v>
      </c>
      <c r="I37" s="475">
        <f t="shared" si="11"/>
        <v>0</v>
      </c>
      <c r="J37" s="474">
        <f>H37+'REKON-SEPTEMBER'!J37</f>
        <v>2130000</v>
      </c>
      <c r="K37" s="575"/>
      <c r="L37" s="570"/>
      <c r="N37" s="552"/>
      <c r="O37" s="546"/>
    </row>
    <row r="38" spans="5:15" ht="18.75" customHeight="1" x14ac:dyDescent="0.2">
      <c r="E38" s="585"/>
      <c r="F38" s="577" t="str">
        <f xml:space="preserve"> "Penerimaan Piutang " &amp;F36</f>
        <v>Penerimaan Piutang Pajak Diskotik, Karaoke, Club Malam, dan Sejenisnya</v>
      </c>
      <c r="G38" s="474"/>
      <c r="H38" s="481">
        <v>0</v>
      </c>
      <c r="I38" s="481">
        <f t="shared" si="11"/>
        <v>0</v>
      </c>
      <c r="J38" s="474">
        <f>H38+'REKON-SEPTEMBER'!J38</f>
        <v>0</v>
      </c>
      <c r="K38" s="578"/>
      <c r="L38" s="570"/>
      <c r="N38" s="546"/>
    </row>
    <row r="39" spans="5:15" ht="18.75" customHeight="1" x14ac:dyDescent="0.2">
      <c r="E39" s="585"/>
      <c r="F39" s="577" t="s">
        <v>225</v>
      </c>
      <c r="G39" s="474"/>
      <c r="H39" s="481">
        <v>1590000</v>
      </c>
      <c r="I39" s="481">
        <f t="shared" si="11"/>
        <v>1590000</v>
      </c>
      <c r="J39" s="474">
        <f>H39+'REKON-SEPTEMBER'!J39</f>
        <v>11320000</v>
      </c>
      <c r="K39" s="578"/>
      <c r="L39" s="570"/>
      <c r="M39" s="551"/>
    </row>
    <row r="40" spans="5:15" ht="18.75" customHeight="1" x14ac:dyDescent="0.2">
      <c r="E40" s="585"/>
      <c r="F40" s="577" t="s">
        <v>275</v>
      </c>
      <c r="G40" s="474"/>
      <c r="H40" s="481">
        <v>0</v>
      </c>
      <c r="I40" s="481">
        <f t="shared" si="11"/>
        <v>0</v>
      </c>
      <c r="J40" s="474">
        <f>H40+'REKON-SEPTEMBER'!J40</f>
        <v>0</v>
      </c>
      <c r="K40" s="578"/>
      <c r="L40" s="570"/>
      <c r="M40" s="551"/>
    </row>
    <row r="41" spans="5:15" ht="18.75" customHeight="1" x14ac:dyDescent="0.2">
      <c r="E41" s="566" t="s">
        <v>193</v>
      </c>
      <c r="F41" s="567" t="s">
        <v>161</v>
      </c>
      <c r="G41" s="473">
        <f>G42+G43</f>
        <v>846864648</v>
      </c>
      <c r="H41" s="473">
        <f>H42+H43</f>
        <v>80058500</v>
      </c>
      <c r="I41" s="473">
        <f t="shared" ref="I41:J41" si="15">I42+I43</f>
        <v>80058500</v>
      </c>
      <c r="J41" s="473">
        <f t="shared" si="15"/>
        <v>467077600</v>
      </c>
      <c r="K41" s="569">
        <f>J41/G41*100</f>
        <v>55.153748725144567</v>
      </c>
      <c r="L41" s="570"/>
    </row>
    <row r="42" spans="5:15" ht="18.75" customHeight="1" x14ac:dyDescent="0.2">
      <c r="E42" s="572" t="s">
        <v>195</v>
      </c>
      <c r="F42" s="573" t="s">
        <v>194</v>
      </c>
      <c r="G42" s="478">
        <v>426864648</v>
      </c>
      <c r="H42" s="478">
        <v>32525000</v>
      </c>
      <c r="I42" s="478">
        <f t="shared" si="11"/>
        <v>32525000</v>
      </c>
      <c r="J42" s="474">
        <f>H42+'REKON-SEPTEMBER'!J42</f>
        <v>153225000</v>
      </c>
      <c r="K42" s="575">
        <f t="shared" ref="K42:K48" si="16">J42/G42*100</f>
        <v>35.895453211670038</v>
      </c>
      <c r="L42" s="740"/>
      <c r="M42" s="741"/>
    </row>
    <row r="43" spans="5:15" ht="18.75" customHeight="1" x14ac:dyDescent="0.2">
      <c r="E43" s="572" t="s">
        <v>196</v>
      </c>
      <c r="F43" s="573" t="s">
        <v>197</v>
      </c>
      <c r="G43" s="478">
        <v>420000000</v>
      </c>
      <c r="H43" s="478">
        <v>47533500</v>
      </c>
      <c r="I43" s="478">
        <f t="shared" si="11"/>
        <v>47533500</v>
      </c>
      <c r="J43" s="474">
        <f>H43+'REKON-SEPTEMBER'!J43</f>
        <v>313852600</v>
      </c>
      <c r="K43" s="575">
        <f t="shared" si="16"/>
        <v>74.726809523809521</v>
      </c>
      <c r="L43" s="570"/>
      <c r="M43" s="726">
        <v>0.75</v>
      </c>
    </row>
    <row r="44" spans="5:15" ht="18.75" customHeight="1" x14ac:dyDescent="0.2">
      <c r="E44" s="566" t="s">
        <v>198</v>
      </c>
      <c r="F44" s="567" t="s">
        <v>162</v>
      </c>
      <c r="G44" s="479">
        <v>20400000000</v>
      </c>
      <c r="H44" s="480">
        <v>1559395072</v>
      </c>
      <c r="I44" s="480">
        <f>H44</f>
        <v>1559395072</v>
      </c>
      <c r="J44" s="473">
        <f>H44+'REKON-SEPTEMBER'!J44</f>
        <v>15577743248</v>
      </c>
      <c r="K44" s="569">
        <f t="shared" si="16"/>
        <v>76.361486509803925</v>
      </c>
      <c r="L44" s="570"/>
      <c r="M44" s="718">
        <f>G44*75%</f>
        <v>15300000000</v>
      </c>
      <c r="N44" s="725">
        <f>J44-M44</f>
        <v>277743248</v>
      </c>
    </row>
    <row r="45" spans="5:15" ht="18.75" customHeight="1" x14ac:dyDescent="0.2">
      <c r="E45" s="566" t="s">
        <v>199</v>
      </c>
      <c r="F45" s="567" t="s">
        <v>85</v>
      </c>
      <c r="G45" s="480">
        <v>300000000</v>
      </c>
      <c r="H45" s="480">
        <f>H46+H47</f>
        <v>3065000</v>
      </c>
      <c r="I45" s="480">
        <f t="shared" ref="I45:J45" si="17">I46+I47</f>
        <v>3065000</v>
      </c>
      <c r="J45" s="479">
        <f t="shared" si="17"/>
        <v>36935000</v>
      </c>
      <c r="K45" s="569">
        <f t="shared" si="16"/>
        <v>12.311666666666667</v>
      </c>
      <c r="L45" s="570"/>
      <c r="M45" s="589"/>
    </row>
    <row r="46" spans="5:15" ht="18.75" customHeight="1" x14ac:dyDescent="0.2">
      <c r="E46" s="566"/>
      <c r="F46" s="588" t="s">
        <v>163</v>
      </c>
      <c r="G46" s="480"/>
      <c r="H46" s="478">
        <v>3065000</v>
      </c>
      <c r="I46" s="478">
        <f t="shared" si="11"/>
        <v>3065000</v>
      </c>
      <c r="J46" s="474">
        <f>H46+'REKON-SEPTEMBER'!J46</f>
        <v>36935000</v>
      </c>
      <c r="K46" s="569"/>
      <c r="L46" s="570"/>
    </row>
    <row r="47" spans="5:15" ht="18.75" customHeight="1" x14ac:dyDescent="0.2">
      <c r="E47" s="566"/>
      <c r="F47" s="577" t="str">
        <f xml:space="preserve"> "Penerimaan Piutang " &amp;F45</f>
        <v>Penerimaan Piutang Pajak Parkir</v>
      </c>
      <c r="G47" s="480"/>
      <c r="H47" s="478">
        <v>0</v>
      </c>
      <c r="I47" s="478">
        <f t="shared" si="11"/>
        <v>0</v>
      </c>
      <c r="J47" s="474">
        <f>H47+'REKON-SEPTEMBER'!J47</f>
        <v>0</v>
      </c>
      <c r="K47" s="569"/>
      <c r="L47" s="570"/>
    </row>
    <row r="48" spans="5:15" ht="18.75" customHeight="1" x14ac:dyDescent="0.2">
      <c r="E48" s="566" t="s">
        <v>202</v>
      </c>
      <c r="F48" s="567" t="s">
        <v>200</v>
      </c>
      <c r="G48" s="480">
        <v>80000000</v>
      </c>
      <c r="H48" s="480">
        <f>H49+H50</f>
        <v>637000</v>
      </c>
      <c r="I48" s="480">
        <f t="shared" ref="I48:J48" si="18">I49+I50</f>
        <v>637000</v>
      </c>
      <c r="J48" s="480">
        <f t="shared" si="18"/>
        <v>107817795</v>
      </c>
      <c r="K48" s="569">
        <f t="shared" si="16"/>
        <v>134.77224375</v>
      </c>
      <c r="L48" s="570"/>
    </row>
    <row r="49" spans="5:19" ht="18.75" customHeight="1" x14ac:dyDescent="0.2">
      <c r="E49" s="572"/>
      <c r="F49" s="577" t="s">
        <v>201</v>
      </c>
      <c r="G49" s="478"/>
      <c r="H49" s="481">
        <v>637000</v>
      </c>
      <c r="I49" s="481">
        <f t="shared" si="11"/>
        <v>637000</v>
      </c>
      <c r="J49" s="474">
        <f>H49+'REKON-SEPTEMBER'!J49</f>
        <v>105300295</v>
      </c>
      <c r="K49" s="575"/>
      <c r="L49" s="570"/>
    </row>
    <row r="50" spans="5:19" ht="18.75" customHeight="1" x14ac:dyDescent="0.2">
      <c r="E50" s="572"/>
      <c r="F50" s="577" t="str">
        <f xml:space="preserve"> "Penerimaan Piutang " &amp;F48</f>
        <v>Penerimaan Piutang Pajak Air Tanah</v>
      </c>
      <c r="G50" s="481"/>
      <c r="H50" s="487">
        <v>0</v>
      </c>
      <c r="I50" s="481">
        <f t="shared" si="11"/>
        <v>0</v>
      </c>
      <c r="J50" s="474">
        <f>H50+'REKON-SEPTEMBER'!J50</f>
        <v>2517500</v>
      </c>
      <c r="K50" s="578"/>
      <c r="L50" s="570"/>
      <c r="M50" s="535" t="s">
        <v>276</v>
      </c>
    </row>
    <row r="51" spans="5:19" ht="18.75" customHeight="1" x14ac:dyDescent="0.2">
      <c r="E51" s="566" t="s">
        <v>203</v>
      </c>
      <c r="F51" s="567" t="s">
        <v>87</v>
      </c>
      <c r="G51" s="480">
        <v>500000000</v>
      </c>
      <c r="H51" s="480">
        <v>8400000</v>
      </c>
      <c r="I51" s="480">
        <f>H51</f>
        <v>8400000</v>
      </c>
      <c r="J51" s="473">
        <f>H51+'REKON-SEPTEMBER'!J51</f>
        <v>33600000</v>
      </c>
      <c r="K51" s="569">
        <f>J51/G51*100</f>
        <v>6.72</v>
      </c>
      <c r="L51" s="570"/>
    </row>
    <row r="52" spans="5:19" ht="18.75" customHeight="1" x14ac:dyDescent="0.2">
      <c r="E52" s="566" t="s">
        <v>204</v>
      </c>
      <c r="F52" s="567" t="s">
        <v>226</v>
      </c>
      <c r="G52" s="480">
        <v>785886750</v>
      </c>
      <c r="H52" s="480">
        <f>H53+H54</f>
        <v>10678050</v>
      </c>
      <c r="I52" s="480">
        <f t="shared" ref="I52" si="19">I53+I54</f>
        <v>10678050</v>
      </c>
      <c r="J52" s="473">
        <f>J53+J54</f>
        <v>184484300</v>
      </c>
      <c r="K52" s="569">
        <f t="shared" ref="K52" si="20">J52/G52*100</f>
        <v>23.474667310525341</v>
      </c>
      <c r="L52" s="570"/>
    </row>
    <row r="53" spans="5:19" ht="18.75" customHeight="1" x14ac:dyDescent="0.2">
      <c r="E53" s="566"/>
      <c r="F53" s="590" t="s">
        <v>228</v>
      </c>
      <c r="G53" s="480"/>
      <c r="H53" s="478">
        <v>10678050</v>
      </c>
      <c r="I53" s="478">
        <f>H53</f>
        <v>10678050</v>
      </c>
      <c r="J53" s="474">
        <f>H53+'REKON-SEPTEMBER'!J53</f>
        <v>184484300</v>
      </c>
      <c r="K53" s="569"/>
      <c r="L53" s="570"/>
    </row>
    <row r="54" spans="5:19" ht="18.75" customHeight="1" x14ac:dyDescent="0.2">
      <c r="E54" s="566"/>
      <c r="F54" s="590" t="s">
        <v>227</v>
      </c>
      <c r="G54" s="480"/>
      <c r="H54" s="488">
        <v>0</v>
      </c>
      <c r="I54" s="478">
        <f>H54</f>
        <v>0</v>
      </c>
      <c r="J54" s="474">
        <f>H54+'REKON-SEPTEMBER'!J54</f>
        <v>0</v>
      </c>
      <c r="K54" s="569"/>
      <c r="L54" s="570"/>
    </row>
    <row r="55" spans="5:19" ht="27" customHeight="1" x14ac:dyDescent="0.2">
      <c r="E55" s="566" t="s">
        <v>206</v>
      </c>
      <c r="F55" s="591" t="s">
        <v>205</v>
      </c>
      <c r="G55" s="482">
        <f>G56+G57</f>
        <v>33451567633</v>
      </c>
      <c r="H55" s="482">
        <f>H56+H57</f>
        <v>2442792618</v>
      </c>
      <c r="I55" s="482">
        <f t="shared" ref="I55:J55" si="21">I56+I57</f>
        <v>2442792618</v>
      </c>
      <c r="J55" s="482">
        <f t="shared" si="21"/>
        <v>9306603577</v>
      </c>
      <c r="K55" s="592">
        <f>J55/G55*100</f>
        <v>27.821128382094201</v>
      </c>
      <c r="L55" s="702"/>
      <c r="M55" s="576">
        <f>H55+H66+H67</f>
        <v>2655396461.9200001</v>
      </c>
      <c r="N55" s="571">
        <f>J55+J64</f>
        <v>10280653225.92</v>
      </c>
      <c r="O55" s="576" t="s">
        <v>323</v>
      </c>
      <c r="P55" s="739">
        <v>0.4</v>
      </c>
      <c r="Q55" s="576"/>
      <c r="S55" s="576"/>
    </row>
    <row r="56" spans="5:19" ht="27" customHeight="1" x14ac:dyDescent="0.2">
      <c r="E56" s="572"/>
      <c r="F56" s="581" t="s">
        <v>207</v>
      </c>
      <c r="G56" s="481">
        <v>15673511656</v>
      </c>
      <c r="H56" s="484">
        <v>1949616810</v>
      </c>
      <c r="I56" s="484">
        <f>H56</f>
        <v>1949616810</v>
      </c>
      <c r="J56" s="474">
        <f>H56+'REKON-SEPTEMBER'!J56</f>
        <v>6619231224</v>
      </c>
      <c r="K56" s="593">
        <f t="shared" ref="K56" si="22">J56/G56*100</f>
        <v>42.231960324386414</v>
      </c>
      <c r="L56" s="724"/>
      <c r="O56" s="576">
        <f>G56*40%</f>
        <v>6269404662.4000006</v>
      </c>
      <c r="P56" s="723">
        <f>J56-O56</f>
        <v>349826561.59999943</v>
      </c>
      <c r="Q56" s="576"/>
      <c r="S56" s="576"/>
    </row>
    <row r="57" spans="5:19" ht="27" customHeight="1" x14ac:dyDescent="0.2">
      <c r="E57" s="572"/>
      <c r="F57" s="581" t="s">
        <v>208</v>
      </c>
      <c r="G57" s="481">
        <v>17778055977</v>
      </c>
      <c r="H57" s="485">
        <v>493175808</v>
      </c>
      <c r="I57" s="485">
        <f>H57</f>
        <v>493175808</v>
      </c>
      <c r="J57" s="474">
        <f>H57+'REKON-SEPTEMBER'!J57</f>
        <v>2687372353</v>
      </c>
      <c r="K57" s="578"/>
      <c r="L57" s="596"/>
      <c r="M57" s="719">
        <v>0.4</v>
      </c>
      <c r="O57" s="576" t="s">
        <v>324</v>
      </c>
      <c r="P57" s="739">
        <v>0.75</v>
      </c>
      <c r="Q57" s="576"/>
      <c r="S57" s="576"/>
    </row>
    <row r="58" spans="5:19" ht="26.25" customHeight="1" x14ac:dyDescent="0.2">
      <c r="E58" s="566" t="s">
        <v>209</v>
      </c>
      <c r="F58" s="599" t="s">
        <v>115</v>
      </c>
      <c r="G58" s="480">
        <v>11843815804</v>
      </c>
      <c r="H58" s="480">
        <f>748121810-27360</f>
        <v>748094450</v>
      </c>
      <c r="I58" s="480">
        <f>H58</f>
        <v>748094450</v>
      </c>
      <c r="J58" s="473">
        <f>H58+'REKON-SEPTEMBER'!J58</f>
        <v>5203369100</v>
      </c>
      <c r="K58" s="601">
        <f>J58/G58*100</f>
        <v>43.933215326117036</v>
      </c>
      <c r="L58" s="717"/>
      <c r="M58" s="718">
        <f>G58*40%</f>
        <v>4737526321.6000004</v>
      </c>
      <c r="N58" s="725">
        <f>J58-M58</f>
        <v>465842778.39999962</v>
      </c>
      <c r="O58" s="576">
        <f>G58*75%</f>
        <v>8882861853</v>
      </c>
      <c r="P58" s="723">
        <f>J58-O58</f>
        <v>-3679492753</v>
      </c>
      <c r="Q58" s="576"/>
      <c r="S58" s="576"/>
    </row>
    <row r="59" spans="5:19" ht="10.5" customHeight="1" x14ac:dyDescent="0.2">
      <c r="E59" s="572"/>
      <c r="F59" s="580"/>
      <c r="G59" s="478"/>
      <c r="H59" s="478"/>
      <c r="I59" s="478"/>
      <c r="J59" s="478"/>
      <c r="K59" s="575"/>
      <c r="L59" s="570"/>
      <c r="O59" s="576"/>
      <c r="S59" s="576"/>
    </row>
    <row r="60" spans="5:19" ht="18.75" customHeight="1" x14ac:dyDescent="0.2">
      <c r="E60" s="602" t="str">
        <f>E10</f>
        <v>4.1.02</v>
      </c>
      <c r="F60" s="603" t="str">
        <f>F10</f>
        <v>HASIL RETRIBUSI DAERAH</v>
      </c>
      <c r="G60" s="556">
        <f>G61</f>
        <v>538484000</v>
      </c>
      <c r="H60" s="556">
        <f>H61</f>
        <v>0</v>
      </c>
      <c r="I60" s="556">
        <f t="shared" ref="I60:J61" si="23">I61</f>
        <v>0</v>
      </c>
      <c r="J60" s="556">
        <f t="shared" si="23"/>
        <v>30385600</v>
      </c>
      <c r="K60" s="564">
        <f>J60/G60*100</f>
        <v>5.6428046144360842</v>
      </c>
      <c r="L60" s="565"/>
      <c r="O60" s="576"/>
      <c r="S60" s="723"/>
    </row>
    <row r="61" spans="5:19" s="606" customFormat="1" ht="18.75" customHeight="1" x14ac:dyDescent="0.2">
      <c r="E61" s="572" t="s">
        <v>210</v>
      </c>
      <c r="F61" s="604" t="s">
        <v>93</v>
      </c>
      <c r="G61" s="478">
        <f>G62+G63</f>
        <v>538484000</v>
      </c>
      <c r="H61" s="481">
        <f>H62</f>
        <v>0</v>
      </c>
      <c r="I61" s="481">
        <f t="shared" si="23"/>
        <v>0</v>
      </c>
      <c r="J61" s="481">
        <f t="shared" si="23"/>
        <v>30385600</v>
      </c>
      <c r="K61" s="578">
        <f>J61/G61*100</f>
        <v>5.6428046144360842</v>
      </c>
      <c r="L61" s="605"/>
      <c r="M61" s="704"/>
      <c r="N61" s="704"/>
      <c r="O61" s="704"/>
      <c r="P61" s="704"/>
    </row>
    <row r="62" spans="5:19" ht="18.75" customHeight="1" x14ac:dyDescent="0.2">
      <c r="E62" s="572" t="s">
        <v>211</v>
      </c>
      <c r="F62" s="580" t="s">
        <v>212</v>
      </c>
      <c r="G62" s="481">
        <v>538484000</v>
      </c>
      <c r="H62" s="478">
        <f>H63</f>
        <v>0</v>
      </c>
      <c r="I62" s="478">
        <f>H62</f>
        <v>0</v>
      </c>
      <c r="J62" s="474">
        <f>H62+'REKON-SEPTEMBER'!J62</f>
        <v>30385600</v>
      </c>
      <c r="K62" s="575">
        <f>J62/G62*100</f>
        <v>5.6428046144360842</v>
      </c>
      <c r="L62" s="570"/>
    </row>
    <row r="63" spans="5:19" ht="21" customHeight="1" x14ac:dyDescent="0.2">
      <c r="E63" s="572"/>
      <c r="F63" s="581" t="s">
        <v>213</v>
      </c>
      <c r="G63" s="478"/>
      <c r="H63" s="481">
        <v>0</v>
      </c>
      <c r="I63" s="481">
        <f t="shared" ref="I63" si="24">H63</f>
        <v>0</v>
      </c>
      <c r="J63" s="474">
        <f>H63+'REKON-SEPTEMBER'!J63</f>
        <v>30385600</v>
      </c>
      <c r="K63" s="575"/>
      <c r="L63" s="570"/>
    </row>
    <row r="64" spans="5:19" ht="21" customHeight="1" x14ac:dyDescent="0.2">
      <c r="E64" s="602" t="s">
        <v>214</v>
      </c>
      <c r="F64" s="603" t="str">
        <f>F11</f>
        <v>LAIN-LAIN PAD YANG SAH</v>
      </c>
      <c r="G64" s="556">
        <f>G65</f>
        <v>300000000</v>
      </c>
      <c r="H64" s="556">
        <f>H65</f>
        <v>212603843.92000002</v>
      </c>
      <c r="I64" s="556">
        <f t="shared" ref="I64:J64" si="25">I65</f>
        <v>212603843.92000002</v>
      </c>
      <c r="J64" s="556">
        <f t="shared" si="25"/>
        <v>974049648.91999996</v>
      </c>
      <c r="K64" s="564">
        <f>J64/G64*100</f>
        <v>324.68321630666662</v>
      </c>
      <c r="L64" s="565"/>
    </row>
    <row r="65" spans="5:14" ht="24" customHeight="1" x14ac:dyDescent="0.2">
      <c r="E65" s="572" t="s">
        <v>216</v>
      </c>
      <c r="F65" s="604" t="s">
        <v>217</v>
      </c>
      <c r="G65" s="478">
        <v>300000000</v>
      </c>
      <c r="H65" s="478">
        <f>H66+H67+H68</f>
        <v>212603843.92000002</v>
      </c>
      <c r="I65" s="478">
        <f>I66+I67+I68</f>
        <v>212603843.92000002</v>
      </c>
      <c r="J65" s="478">
        <f t="shared" ref="J65" si="26">J66+J67+J68</f>
        <v>974049648.91999996</v>
      </c>
      <c r="K65" s="575">
        <f>J65/G65*100</f>
        <v>324.68321630666662</v>
      </c>
      <c r="L65" s="570"/>
      <c r="M65" s="589">
        <f>SUM(M66:M67)</f>
        <v>212603843.92000002</v>
      </c>
    </row>
    <row r="66" spans="5:14" ht="24" customHeight="1" x14ac:dyDescent="0.25">
      <c r="E66" s="572" t="s">
        <v>215</v>
      </c>
      <c r="F66" s="581" t="s">
        <v>218</v>
      </c>
      <c r="G66" s="478"/>
      <c r="H66" s="478">
        <v>199745555</v>
      </c>
      <c r="I66" s="478">
        <f>H66</f>
        <v>199745555</v>
      </c>
      <c r="J66" s="474">
        <f>H66+'REKON-SEPTEMBER'!J66</f>
        <v>959009052</v>
      </c>
      <c r="K66" s="575"/>
      <c r="L66" s="702"/>
      <c r="M66" s="720">
        <v>193146076</v>
      </c>
      <c r="N66" s="721"/>
    </row>
    <row r="67" spans="5:14" ht="24" customHeight="1" x14ac:dyDescent="0.25">
      <c r="E67" s="572"/>
      <c r="F67" s="581" t="s">
        <v>281</v>
      </c>
      <c r="G67" s="478"/>
      <c r="H67" s="478">
        <v>12858288.920000002</v>
      </c>
      <c r="I67" s="478">
        <f>H67</f>
        <v>12858288.920000002</v>
      </c>
      <c r="J67" s="474">
        <f>H67+'REKON-SEPTEMBER'!J67</f>
        <v>15040596.920000002</v>
      </c>
      <c r="K67" s="575"/>
      <c r="L67" s="570"/>
      <c r="M67" s="720">
        <v>19457767.920000002</v>
      </c>
      <c r="N67" s="721"/>
    </row>
    <row r="68" spans="5:14" ht="24" customHeight="1" x14ac:dyDescent="0.25">
      <c r="E68" s="572"/>
      <c r="F68" s="581" t="s">
        <v>229</v>
      </c>
      <c r="G68" s="478"/>
      <c r="H68" s="478">
        <v>0</v>
      </c>
      <c r="I68" s="478">
        <f>H68</f>
        <v>0</v>
      </c>
      <c r="J68" s="474">
        <f>H68+'REKON-SEPTEMBER'!J68</f>
        <v>0</v>
      </c>
      <c r="K68" s="575"/>
      <c r="L68" s="673"/>
      <c r="M68" s="722"/>
      <c r="N68" s="721"/>
    </row>
    <row r="69" spans="5:14" ht="10.5" customHeight="1" thickBot="1" x14ac:dyDescent="0.3">
      <c r="E69" s="607"/>
      <c r="F69" s="573"/>
      <c r="G69" s="608"/>
      <c r="H69" s="608"/>
      <c r="I69" s="608"/>
      <c r="J69" s="608"/>
      <c r="K69" s="575"/>
      <c r="L69" s="675"/>
      <c r="M69" s="721"/>
      <c r="N69" s="721"/>
    </row>
    <row r="70" spans="5:14" ht="10.5" customHeight="1" x14ac:dyDescent="0.25">
      <c r="E70" s="609"/>
      <c r="F70" s="610"/>
      <c r="G70" s="611"/>
      <c r="H70" s="611"/>
      <c r="I70" s="611"/>
      <c r="J70" s="611"/>
      <c r="K70" s="612"/>
      <c r="L70" s="674"/>
      <c r="M70" s="720"/>
      <c r="N70" s="721"/>
    </row>
    <row r="71" spans="5:14" ht="10.5" customHeight="1" x14ac:dyDescent="0.2">
      <c r="E71" s="613"/>
      <c r="F71" s="614"/>
      <c r="G71" s="615"/>
      <c r="H71" s="615"/>
      <c r="I71" s="615"/>
      <c r="J71" s="615"/>
      <c r="K71" s="616"/>
      <c r="L71" s="616"/>
    </row>
    <row r="72" spans="5:14" ht="19.5" customHeight="1" x14ac:dyDescent="0.2">
      <c r="H72" s="571"/>
      <c r="J72" s="854" t="s">
        <v>326</v>
      </c>
      <c r="K72" s="854"/>
      <c r="L72" s="854"/>
    </row>
    <row r="73" spans="5:14" ht="12.75" customHeight="1" x14ac:dyDescent="0.2">
      <c r="E73" s="854" t="s">
        <v>120</v>
      </c>
      <c r="F73" s="854"/>
      <c r="G73" s="854" t="s">
        <v>165</v>
      </c>
      <c r="H73" s="854"/>
      <c r="I73" s="854"/>
      <c r="J73" s="855" t="s">
        <v>119</v>
      </c>
      <c r="K73" s="855"/>
      <c r="L73" s="855"/>
      <c r="M73" s="851"/>
      <c r="N73" s="851"/>
    </row>
    <row r="75" spans="5:14" ht="28.5" customHeight="1" x14ac:dyDescent="0.2"/>
    <row r="76" spans="5:14" x14ac:dyDescent="0.2">
      <c r="E76" s="852" t="str">
        <f>[1]DESEMBER!$E$73:$F$73</f>
        <v>ERNIATI,S.E,M.Si</v>
      </c>
      <c r="F76" s="852"/>
      <c r="G76" s="852" t="s">
        <v>166</v>
      </c>
      <c r="H76" s="852"/>
      <c r="I76" s="852"/>
      <c r="J76" s="852" t="s">
        <v>154</v>
      </c>
      <c r="K76" s="852"/>
      <c r="L76" s="852"/>
      <c r="M76" s="617"/>
      <c r="N76" s="618"/>
    </row>
    <row r="77" spans="5:14" x14ac:dyDescent="0.2">
      <c r="E77" s="846" t="s">
        <v>121</v>
      </c>
      <c r="F77" s="846"/>
      <c r="G77" s="846" t="s">
        <v>167</v>
      </c>
      <c r="H77" s="846"/>
      <c r="I77" s="846"/>
      <c r="J77" s="846" t="s">
        <v>155</v>
      </c>
      <c r="K77" s="846"/>
      <c r="L77" s="846"/>
      <c r="M77" s="847"/>
      <c r="N77" s="847"/>
    </row>
    <row r="78" spans="5:14" x14ac:dyDescent="0.2">
      <c r="F78" s="618"/>
      <c r="J78" s="846"/>
      <c r="K78" s="846"/>
      <c r="L78" s="846"/>
      <c r="M78" s="847"/>
      <c r="N78" s="847"/>
    </row>
    <row r="79" spans="5:14" x14ac:dyDescent="0.2">
      <c r="F79" s="618"/>
      <c r="J79" s="730"/>
      <c r="K79" s="730"/>
      <c r="L79" s="730"/>
      <c r="M79" s="731"/>
      <c r="N79" s="731"/>
    </row>
    <row r="80" spans="5:14" x14ac:dyDescent="0.2">
      <c r="F80" s="730"/>
      <c r="G80" s="846"/>
      <c r="H80" s="846"/>
      <c r="I80" s="846"/>
      <c r="J80" s="846"/>
      <c r="K80" s="846"/>
      <c r="M80" s="846"/>
      <c r="N80" s="846"/>
    </row>
    <row r="81" spans="5:14" x14ac:dyDescent="0.2">
      <c r="F81" s="620" t="s">
        <v>122</v>
      </c>
      <c r="G81" s="621" t="s">
        <v>123</v>
      </c>
      <c r="H81" s="730"/>
      <c r="I81" s="730"/>
      <c r="J81" s="730"/>
      <c r="K81" s="730"/>
      <c r="M81" s="730"/>
      <c r="N81" s="730"/>
    </row>
    <row r="82" spans="5:14" x14ac:dyDescent="0.2">
      <c r="G82" s="730"/>
      <c r="H82" s="730"/>
      <c r="I82" s="730"/>
      <c r="J82" s="730"/>
      <c r="K82" s="730"/>
      <c r="M82" s="730"/>
      <c r="N82" s="730"/>
    </row>
    <row r="83" spans="5:14" x14ac:dyDescent="0.2">
      <c r="F83" s="622" t="s">
        <v>152</v>
      </c>
      <c r="G83" s="731" t="s">
        <v>124</v>
      </c>
      <c r="H83" s="730"/>
      <c r="I83" s="730"/>
      <c r="J83" s="730"/>
      <c r="K83" s="730"/>
      <c r="M83" s="730"/>
      <c r="N83" s="730"/>
    </row>
    <row r="84" spans="5:14" x14ac:dyDescent="0.2">
      <c r="F84" s="622"/>
      <c r="G84" s="618"/>
      <c r="H84" s="730"/>
      <c r="I84" s="730"/>
      <c r="J84" s="730"/>
      <c r="K84" s="730"/>
      <c r="M84" s="730"/>
      <c r="N84" s="730"/>
    </row>
    <row r="85" spans="5:14" x14ac:dyDescent="0.2">
      <c r="F85" s="622" t="s">
        <v>153</v>
      </c>
      <c r="G85" s="731" t="s">
        <v>124</v>
      </c>
      <c r="H85" s="730"/>
      <c r="I85" s="730"/>
      <c r="J85" s="730"/>
      <c r="K85" s="730"/>
      <c r="M85" s="730"/>
      <c r="N85" s="730"/>
    </row>
    <row r="86" spans="5:14" x14ac:dyDescent="0.2">
      <c r="G86" s="731"/>
      <c r="H86" s="730"/>
      <c r="I86" s="730"/>
      <c r="J86" s="730"/>
      <c r="K86" s="730"/>
      <c r="M86" s="730"/>
      <c r="N86" s="730"/>
    </row>
    <row r="87" spans="5:14" x14ac:dyDescent="0.2">
      <c r="H87" s="730"/>
      <c r="I87" s="730"/>
      <c r="J87" s="730"/>
      <c r="K87" s="730"/>
      <c r="M87" s="730"/>
      <c r="N87" s="730"/>
    </row>
    <row r="88" spans="5:14" x14ac:dyDescent="0.2">
      <c r="G88" s="731"/>
    </row>
    <row r="89" spans="5:14" x14ac:dyDescent="0.2">
      <c r="I89" s="535" t="s">
        <v>145</v>
      </c>
    </row>
    <row r="92" spans="5:14" x14ac:dyDescent="0.2">
      <c r="E92" s="848"/>
      <c r="F92" s="848"/>
      <c r="G92" s="848"/>
      <c r="H92" s="848"/>
      <c r="I92" s="848"/>
      <c r="J92" s="848"/>
      <c r="K92" s="848"/>
      <c r="L92" s="848"/>
    </row>
    <row r="93" spans="5:14" x14ac:dyDescent="0.2">
      <c r="E93" s="848"/>
      <c r="F93" s="848"/>
      <c r="G93" s="848"/>
      <c r="H93" s="848"/>
      <c r="I93" s="848"/>
      <c r="J93" s="848"/>
      <c r="K93" s="848"/>
      <c r="L93" s="848"/>
    </row>
    <row r="94" spans="5:14" x14ac:dyDescent="0.2">
      <c r="E94" s="848"/>
      <c r="F94" s="848"/>
      <c r="G94" s="848"/>
      <c r="H94" s="848"/>
      <c r="I94" s="848"/>
      <c r="J94" s="848"/>
      <c r="K94" s="848"/>
      <c r="L94" s="848"/>
    </row>
    <row r="95" spans="5:14" x14ac:dyDescent="0.2">
      <c r="E95" s="623"/>
      <c r="F95" s="623"/>
      <c r="G95" s="623"/>
      <c r="H95" s="623"/>
      <c r="I95" s="623"/>
      <c r="J95" s="623"/>
      <c r="K95" s="623"/>
      <c r="L95" s="623"/>
      <c r="M95" s="623"/>
    </row>
    <row r="96" spans="5:14" x14ac:dyDescent="0.2">
      <c r="E96" s="624"/>
      <c r="F96" s="625"/>
      <c r="G96" s="625"/>
      <c r="H96" s="625"/>
      <c r="I96" s="625"/>
      <c r="J96" s="625"/>
      <c r="K96" s="625"/>
      <c r="L96" s="625"/>
      <c r="M96" s="623"/>
    </row>
    <row r="97" spans="5:13" ht="17.25" customHeight="1" x14ac:dyDescent="0.2">
      <c r="E97" s="626"/>
      <c r="F97" s="627"/>
      <c r="G97" s="628"/>
      <c r="H97" s="628"/>
      <c r="I97" s="628"/>
      <c r="J97" s="628"/>
      <c r="K97" s="629"/>
      <c r="L97" s="629"/>
      <c r="M97" s="623"/>
    </row>
    <row r="98" spans="5:13" ht="17.25" customHeight="1" x14ac:dyDescent="0.2">
      <c r="E98" s="630"/>
      <c r="F98" s="631"/>
      <c r="G98" s="632"/>
      <c r="H98" s="632"/>
      <c r="I98" s="632"/>
      <c r="J98" s="632"/>
      <c r="K98" s="633"/>
      <c r="L98" s="633"/>
      <c r="M98" s="623"/>
    </row>
    <row r="99" spans="5:13" ht="22.5" customHeight="1" x14ac:dyDescent="0.2">
      <c r="E99" s="630"/>
      <c r="F99" s="631"/>
      <c r="G99" s="632"/>
      <c r="H99" s="632"/>
      <c r="I99" s="632"/>
      <c r="J99" s="632"/>
      <c r="K99" s="633"/>
      <c r="L99" s="633"/>
      <c r="M99" s="623"/>
    </row>
    <row r="100" spans="5:13" ht="22.5" customHeight="1" x14ac:dyDescent="0.2">
      <c r="E100" s="630"/>
      <c r="F100" s="631"/>
      <c r="G100" s="632"/>
      <c r="H100" s="632"/>
      <c r="I100" s="632"/>
      <c r="J100" s="632"/>
      <c r="K100" s="633"/>
      <c r="L100" s="633"/>
      <c r="M100" s="623"/>
    </row>
    <row r="101" spans="5:13" ht="14.25" customHeight="1" x14ac:dyDescent="0.2">
      <c r="E101" s="634"/>
      <c r="F101" s="635"/>
      <c r="G101" s="636"/>
      <c r="H101" s="636"/>
      <c r="I101" s="636"/>
      <c r="J101" s="636"/>
      <c r="K101" s="637"/>
      <c r="L101" s="637"/>
      <c r="M101" s="623"/>
    </row>
    <row r="102" spans="5:13" ht="16.5" customHeight="1" x14ac:dyDescent="0.2">
      <c r="E102" s="634"/>
      <c r="F102" s="635"/>
      <c r="G102" s="636"/>
      <c r="H102" s="636"/>
      <c r="I102" s="636"/>
      <c r="J102" s="636"/>
      <c r="K102" s="637"/>
      <c r="L102" s="637"/>
      <c r="M102" s="623"/>
    </row>
    <row r="103" spans="5:13" ht="16.5" customHeight="1" x14ac:dyDescent="0.2">
      <c r="E103" s="634"/>
      <c r="F103" s="638"/>
      <c r="G103" s="639"/>
      <c r="H103" s="639"/>
      <c r="I103" s="639"/>
      <c r="J103" s="639"/>
      <c r="K103" s="640"/>
      <c r="L103" s="640"/>
      <c r="M103" s="623"/>
    </row>
    <row r="104" spans="5:13" ht="23.25" customHeight="1" x14ac:dyDescent="0.2">
      <c r="E104" s="634"/>
      <c r="F104" s="641"/>
      <c r="G104" s="639"/>
      <c r="H104" s="639"/>
      <c r="I104" s="639"/>
      <c r="J104" s="639"/>
      <c r="K104" s="640"/>
      <c r="L104" s="640"/>
      <c r="M104" s="623"/>
    </row>
    <row r="105" spans="5:13" ht="19.5" customHeight="1" x14ac:dyDescent="0.2">
      <c r="E105" s="634"/>
      <c r="F105" s="638"/>
      <c r="G105" s="639"/>
      <c r="H105" s="639"/>
      <c r="I105" s="639"/>
      <c r="J105" s="639"/>
      <c r="K105" s="640"/>
      <c r="L105" s="640"/>
      <c r="M105" s="623"/>
    </row>
    <row r="106" spans="5:13" ht="18.75" customHeight="1" x14ac:dyDescent="0.2">
      <c r="E106" s="634"/>
      <c r="F106" s="638"/>
      <c r="G106" s="639"/>
      <c r="H106" s="639"/>
      <c r="I106" s="639"/>
      <c r="J106" s="639"/>
      <c r="K106" s="640"/>
      <c r="L106" s="640"/>
      <c r="M106" s="623"/>
    </row>
    <row r="107" spans="5:13" ht="19.5" customHeight="1" x14ac:dyDescent="0.2">
      <c r="E107" s="634"/>
      <c r="F107" s="638"/>
      <c r="G107" s="639"/>
      <c r="H107" s="639"/>
      <c r="I107" s="639"/>
      <c r="J107" s="639"/>
      <c r="K107" s="640"/>
      <c r="L107" s="640"/>
      <c r="M107" s="623"/>
    </row>
    <row r="108" spans="5:13" ht="19.5" customHeight="1" x14ac:dyDescent="0.2">
      <c r="E108" s="634"/>
      <c r="F108" s="638"/>
      <c r="G108" s="639"/>
      <c r="H108" s="639"/>
      <c r="I108" s="639"/>
      <c r="J108" s="639"/>
      <c r="K108" s="640"/>
      <c r="L108" s="640"/>
      <c r="M108" s="623"/>
    </row>
    <row r="109" spans="5:13" ht="19.5" customHeight="1" x14ac:dyDescent="0.2">
      <c r="E109" s="634"/>
      <c r="F109" s="638"/>
      <c r="G109" s="639"/>
      <c r="H109" s="639"/>
      <c r="I109" s="639"/>
      <c r="J109" s="639"/>
      <c r="K109" s="640"/>
      <c r="L109" s="640"/>
      <c r="M109" s="623"/>
    </row>
    <row r="110" spans="5:13" ht="19.5" customHeight="1" x14ac:dyDescent="0.2">
      <c r="E110" s="634"/>
      <c r="F110" s="638"/>
      <c r="G110" s="639"/>
      <c r="H110" s="639"/>
      <c r="I110" s="639"/>
      <c r="J110" s="639"/>
      <c r="K110" s="640"/>
      <c r="L110" s="640"/>
      <c r="M110" s="623"/>
    </row>
    <row r="111" spans="5:13" ht="19.5" customHeight="1" x14ac:dyDescent="0.2">
      <c r="E111" s="634"/>
      <c r="F111" s="638"/>
      <c r="G111" s="639"/>
      <c r="H111" s="639"/>
      <c r="I111" s="639"/>
      <c r="J111" s="639"/>
      <c r="K111" s="640"/>
      <c r="L111" s="640"/>
      <c r="M111" s="623"/>
    </row>
    <row r="112" spans="5:13" ht="19.5" customHeight="1" x14ac:dyDescent="0.2">
      <c r="E112" s="634"/>
      <c r="F112" s="638"/>
      <c r="G112" s="639"/>
      <c r="H112" s="639"/>
      <c r="I112" s="639"/>
      <c r="J112" s="639"/>
      <c r="K112" s="640"/>
      <c r="L112" s="640"/>
      <c r="M112" s="623"/>
    </row>
    <row r="113" spans="5:13" ht="19.5" customHeight="1" x14ac:dyDescent="0.2">
      <c r="E113" s="634"/>
      <c r="F113" s="638"/>
      <c r="G113" s="639"/>
      <c r="H113" s="639"/>
      <c r="I113" s="639"/>
      <c r="J113" s="639"/>
      <c r="K113" s="640"/>
      <c r="L113" s="640"/>
      <c r="M113" s="623"/>
    </row>
    <row r="114" spans="5:13" ht="19.5" customHeight="1" x14ac:dyDescent="0.2">
      <c r="E114" s="634"/>
      <c r="F114" s="642"/>
      <c r="G114" s="639"/>
      <c r="H114" s="639"/>
      <c r="I114" s="639"/>
      <c r="J114" s="639"/>
      <c r="K114" s="640"/>
      <c r="L114" s="640"/>
      <c r="M114" s="623"/>
    </row>
    <row r="115" spans="5:13" ht="16.5" customHeight="1" x14ac:dyDescent="0.2">
      <c r="E115" s="634"/>
      <c r="F115" s="642"/>
      <c r="G115" s="639"/>
      <c r="H115" s="639"/>
      <c r="I115" s="639"/>
      <c r="J115" s="639"/>
      <c r="K115" s="640"/>
      <c r="L115" s="640"/>
      <c r="M115" s="623"/>
    </row>
    <row r="116" spans="5:13" ht="15" customHeight="1" x14ac:dyDescent="0.2">
      <c r="E116" s="634"/>
      <c r="F116" s="638"/>
      <c r="G116" s="639"/>
      <c r="H116" s="639"/>
      <c r="I116" s="639"/>
      <c r="J116" s="639"/>
      <c r="K116" s="640"/>
      <c r="L116" s="640"/>
      <c r="M116" s="623"/>
    </row>
    <row r="117" spans="5:13" ht="19.5" customHeight="1" x14ac:dyDescent="0.2">
      <c r="E117" s="634"/>
      <c r="F117" s="638"/>
      <c r="G117" s="639"/>
      <c r="H117" s="639"/>
      <c r="I117" s="639"/>
      <c r="J117" s="639"/>
      <c r="K117" s="640"/>
      <c r="L117" s="640"/>
      <c r="M117" s="623"/>
    </row>
    <row r="118" spans="5:13" ht="19.5" customHeight="1" x14ac:dyDescent="0.2">
      <c r="E118" s="634"/>
      <c r="F118" s="638"/>
      <c r="G118" s="639"/>
      <c r="H118" s="639"/>
      <c r="I118" s="639"/>
      <c r="J118" s="639"/>
      <c r="K118" s="640"/>
      <c r="L118" s="640"/>
      <c r="M118" s="623"/>
    </row>
    <row r="119" spans="5:13" ht="19.5" customHeight="1" x14ac:dyDescent="0.2">
      <c r="E119" s="634"/>
      <c r="F119" s="638"/>
      <c r="G119" s="639"/>
      <c r="H119" s="639"/>
      <c r="I119" s="639"/>
      <c r="J119" s="639"/>
      <c r="K119" s="640"/>
      <c r="L119" s="640"/>
      <c r="M119" s="623"/>
    </row>
    <row r="120" spans="5:13" ht="19.5" customHeight="1" x14ac:dyDescent="0.2">
      <c r="E120" s="634"/>
      <c r="F120" s="638"/>
      <c r="G120" s="639"/>
      <c r="H120" s="639"/>
      <c r="I120" s="639"/>
      <c r="J120" s="639"/>
      <c r="K120" s="640"/>
      <c r="L120" s="640"/>
      <c r="M120" s="623"/>
    </row>
    <row r="121" spans="5:13" ht="26.25" customHeight="1" x14ac:dyDescent="0.2">
      <c r="E121" s="634"/>
      <c r="F121" s="641"/>
      <c r="G121" s="639"/>
      <c r="H121" s="639"/>
      <c r="I121" s="639"/>
      <c r="J121" s="639"/>
      <c r="K121" s="640"/>
      <c r="L121" s="640"/>
      <c r="M121" s="623"/>
    </row>
    <row r="122" spans="5:13" ht="26.25" customHeight="1" x14ac:dyDescent="0.2">
      <c r="E122" s="634"/>
      <c r="F122" s="641"/>
      <c r="G122" s="639"/>
      <c r="H122" s="639"/>
      <c r="I122" s="639"/>
      <c r="J122" s="639"/>
      <c r="K122" s="640"/>
      <c r="L122" s="640"/>
      <c r="M122" s="623"/>
    </row>
    <row r="123" spans="5:13" ht="27" customHeight="1" x14ac:dyDescent="0.2">
      <c r="E123" s="634"/>
      <c r="F123" s="635"/>
      <c r="G123" s="636"/>
      <c r="H123" s="636"/>
      <c r="I123" s="636"/>
      <c r="J123" s="636"/>
      <c r="K123" s="637"/>
      <c r="L123" s="637"/>
      <c r="M123" s="623"/>
    </row>
    <row r="124" spans="5:13" ht="19.5" customHeight="1" x14ac:dyDescent="0.2">
      <c r="E124" s="643"/>
      <c r="F124" s="644"/>
      <c r="G124" s="645"/>
      <c r="H124" s="645"/>
      <c r="I124" s="645"/>
      <c r="J124" s="645"/>
      <c r="K124" s="646"/>
      <c r="L124" s="646"/>
      <c r="M124" s="623"/>
    </row>
    <row r="125" spans="5:13" ht="19.5" customHeight="1" x14ac:dyDescent="0.2">
      <c r="E125" s="634"/>
      <c r="F125" s="642"/>
      <c r="G125" s="639"/>
      <c r="H125" s="639"/>
      <c r="I125" s="639"/>
      <c r="J125" s="639"/>
      <c r="K125" s="640"/>
      <c r="L125" s="640"/>
      <c r="M125" s="623"/>
    </row>
    <row r="126" spans="5:13" ht="19.5" customHeight="1" x14ac:dyDescent="0.2">
      <c r="E126" s="634"/>
      <c r="F126" s="642"/>
      <c r="G126" s="639"/>
      <c r="H126" s="639"/>
      <c r="I126" s="639"/>
      <c r="J126" s="639"/>
      <c r="K126" s="640"/>
      <c r="L126" s="640"/>
      <c r="M126" s="623"/>
    </row>
    <row r="127" spans="5:13" ht="19.5" customHeight="1" x14ac:dyDescent="0.2">
      <c r="E127" s="634"/>
      <c r="F127" s="642"/>
      <c r="G127" s="639"/>
      <c r="H127" s="639"/>
      <c r="I127" s="639"/>
      <c r="J127" s="639"/>
      <c r="K127" s="640"/>
      <c r="L127" s="640"/>
      <c r="M127" s="623"/>
    </row>
    <row r="128" spans="5:13" ht="19.5" customHeight="1" x14ac:dyDescent="0.2">
      <c r="E128" s="634"/>
      <c r="F128" s="642"/>
      <c r="G128" s="639"/>
      <c r="H128" s="639"/>
      <c r="I128" s="639"/>
      <c r="J128" s="639"/>
      <c r="K128" s="640"/>
      <c r="L128" s="640"/>
      <c r="M128" s="623"/>
    </row>
    <row r="129" spans="5:13" ht="19.5" customHeight="1" x14ac:dyDescent="0.2">
      <c r="E129" s="634"/>
      <c r="F129" s="642"/>
      <c r="G129" s="639"/>
      <c r="H129" s="639"/>
      <c r="I129" s="639"/>
      <c r="J129" s="639"/>
      <c r="K129" s="640"/>
      <c r="L129" s="640"/>
      <c r="M129" s="623"/>
    </row>
    <row r="130" spans="5:13" ht="19.5" customHeight="1" x14ac:dyDescent="0.2">
      <c r="E130" s="634"/>
      <c r="F130" s="642"/>
      <c r="G130" s="639"/>
      <c r="H130" s="639"/>
      <c r="I130" s="639"/>
      <c r="J130" s="639"/>
      <c r="K130" s="640"/>
      <c r="L130" s="640"/>
      <c r="M130" s="623"/>
    </row>
    <row r="131" spans="5:13" ht="19.5" customHeight="1" x14ac:dyDescent="0.2">
      <c r="E131" s="643"/>
      <c r="F131" s="644"/>
      <c r="G131" s="645"/>
      <c r="H131" s="645"/>
      <c r="I131" s="645"/>
      <c r="J131" s="645"/>
      <c r="K131" s="646"/>
      <c r="L131" s="646"/>
      <c r="M131" s="623"/>
    </row>
    <row r="132" spans="5:13" ht="19.5" customHeight="1" x14ac:dyDescent="0.2">
      <c r="E132" s="634"/>
      <c r="F132" s="642"/>
      <c r="G132" s="639"/>
      <c r="H132" s="639"/>
      <c r="I132" s="639"/>
      <c r="J132" s="639"/>
      <c r="K132" s="640"/>
      <c r="L132" s="640"/>
      <c r="M132" s="623"/>
    </row>
    <row r="133" spans="5:13" ht="19.5" customHeight="1" x14ac:dyDescent="0.2">
      <c r="E133" s="634"/>
      <c r="F133" s="635"/>
      <c r="G133" s="636"/>
      <c r="H133" s="636"/>
      <c r="I133" s="636"/>
      <c r="J133" s="636"/>
      <c r="K133" s="637"/>
      <c r="L133" s="637"/>
      <c r="M133" s="623"/>
    </row>
    <row r="134" spans="5:13" ht="19.5" customHeight="1" x14ac:dyDescent="0.2">
      <c r="E134" s="634"/>
      <c r="F134" s="638"/>
      <c r="G134" s="639"/>
      <c r="H134" s="647"/>
      <c r="I134" s="647"/>
      <c r="J134" s="647"/>
      <c r="K134" s="640"/>
      <c r="L134" s="640"/>
      <c r="M134" s="623"/>
    </row>
    <row r="135" spans="5:13" ht="19.5" customHeight="1" x14ac:dyDescent="0.2">
      <c r="E135" s="634"/>
      <c r="F135" s="638"/>
      <c r="G135" s="639"/>
      <c r="H135" s="648"/>
      <c r="I135" s="648"/>
      <c r="J135" s="648"/>
      <c r="K135" s="640"/>
      <c r="L135" s="640"/>
      <c r="M135" s="623"/>
    </row>
    <row r="136" spans="5:13" ht="18.75" customHeight="1" x14ac:dyDescent="0.2">
      <c r="E136" s="634"/>
      <c r="F136" s="638"/>
      <c r="G136" s="639"/>
      <c r="H136" s="639"/>
      <c r="I136" s="639"/>
      <c r="J136" s="639"/>
      <c r="K136" s="640"/>
      <c r="L136" s="640"/>
      <c r="M136" s="623"/>
    </row>
    <row r="137" spans="5:13" x14ac:dyDescent="0.2">
      <c r="E137" s="623"/>
      <c r="F137" s="623"/>
      <c r="G137" s="623"/>
      <c r="H137" s="623"/>
      <c r="I137" s="623"/>
      <c r="J137" s="623"/>
      <c r="K137" s="623"/>
      <c r="L137" s="623"/>
      <c r="M137" s="623"/>
    </row>
    <row r="138" spans="5:13" ht="12.75" customHeight="1" x14ac:dyDescent="0.2">
      <c r="E138" s="623"/>
      <c r="F138" s="623"/>
      <c r="G138" s="623"/>
      <c r="H138" s="623"/>
      <c r="I138" s="623"/>
      <c r="J138" s="849"/>
      <c r="K138" s="849"/>
      <c r="L138" s="849"/>
      <c r="M138" s="623"/>
    </row>
    <row r="139" spans="5:13" ht="12.75" customHeight="1" x14ac:dyDescent="0.2">
      <c r="E139" s="623"/>
      <c r="F139" s="732"/>
      <c r="G139" s="849"/>
      <c r="H139" s="849"/>
      <c r="I139" s="849"/>
      <c r="J139" s="850"/>
      <c r="K139" s="850"/>
      <c r="L139" s="850"/>
      <c r="M139" s="623"/>
    </row>
    <row r="140" spans="5:13" x14ac:dyDescent="0.2">
      <c r="E140" s="623"/>
      <c r="F140" s="623"/>
      <c r="G140" s="623"/>
      <c r="H140" s="623"/>
      <c r="I140" s="623"/>
      <c r="J140" s="623"/>
      <c r="K140" s="623"/>
      <c r="L140" s="623"/>
      <c r="M140" s="623"/>
    </row>
    <row r="141" spans="5:13" x14ac:dyDescent="0.2">
      <c r="E141" s="623"/>
      <c r="F141" s="623"/>
      <c r="G141" s="623"/>
      <c r="H141" s="623"/>
      <c r="I141" s="623"/>
      <c r="J141" s="623"/>
      <c r="K141" s="623"/>
      <c r="L141" s="623"/>
      <c r="M141" s="623"/>
    </row>
    <row r="142" spans="5:13" x14ac:dyDescent="0.2">
      <c r="E142" s="623"/>
      <c r="F142" s="623"/>
      <c r="G142" s="623"/>
      <c r="H142" s="623"/>
      <c r="I142" s="623"/>
      <c r="J142" s="623"/>
      <c r="K142" s="623"/>
      <c r="L142" s="623"/>
      <c r="M142" s="623"/>
    </row>
    <row r="143" spans="5:13" x14ac:dyDescent="0.2">
      <c r="E143" s="623"/>
      <c r="F143" s="729"/>
      <c r="G143" s="651"/>
      <c r="H143" s="651"/>
      <c r="I143" s="729"/>
      <c r="J143" s="845"/>
      <c r="K143" s="845"/>
      <c r="L143" s="845"/>
      <c r="M143" s="623"/>
    </row>
    <row r="144" spans="5:13" x14ac:dyDescent="0.2">
      <c r="E144" s="623"/>
      <c r="F144" s="728"/>
      <c r="G144" s="623"/>
      <c r="H144" s="623"/>
      <c r="I144" s="623"/>
      <c r="J144" s="844"/>
      <c r="K144" s="844"/>
      <c r="L144" s="844"/>
      <c r="M144" s="623"/>
    </row>
    <row r="145" spans="5:13" x14ac:dyDescent="0.2">
      <c r="E145" s="623"/>
      <c r="F145" s="729"/>
      <c r="G145" s="623"/>
      <c r="H145" s="623"/>
      <c r="I145" s="623"/>
      <c r="J145" s="844"/>
      <c r="K145" s="844"/>
      <c r="L145" s="844"/>
      <c r="M145" s="623"/>
    </row>
    <row r="146" spans="5:13" x14ac:dyDescent="0.2">
      <c r="E146" s="623"/>
      <c r="F146" s="728"/>
      <c r="G146" s="844"/>
      <c r="H146" s="844"/>
      <c r="I146" s="844"/>
      <c r="J146" s="844"/>
      <c r="K146" s="844"/>
      <c r="L146" s="623"/>
      <c r="M146" s="623"/>
    </row>
    <row r="147" spans="5:13" x14ac:dyDescent="0.2">
      <c r="E147" s="623"/>
      <c r="F147" s="623"/>
      <c r="G147" s="844"/>
      <c r="H147" s="844"/>
      <c r="I147" s="844"/>
      <c r="J147" s="844"/>
      <c r="K147" s="844"/>
      <c r="L147" s="623"/>
      <c r="M147" s="623"/>
    </row>
    <row r="148" spans="5:13" x14ac:dyDescent="0.2">
      <c r="E148" s="623"/>
      <c r="F148" s="653"/>
      <c r="G148" s="729"/>
      <c r="H148" s="728"/>
      <c r="I148" s="728"/>
      <c r="J148" s="728"/>
      <c r="K148" s="728"/>
      <c r="L148" s="623"/>
      <c r="M148" s="623"/>
    </row>
    <row r="149" spans="5:13" x14ac:dyDescent="0.2">
      <c r="E149" s="623"/>
      <c r="F149" s="623"/>
      <c r="G149" s="728"/>
      <c r="H149" s="728"/>
      <c r="I149" s="728"/>
      <c r="J149" s="728"/>
      <c r="K149" s="728"/>
      <c r="L149" s="623"/>
      <c r="M149" s="623"/>
    </row>
    <row r="150" spans="5:13" x14ac:dyDescent="0.2">
      <c r="E150" s="623"/>
      <c r="F150" s="623"/>
      <c r="G150" s="654"/>
      <c r="H150" s="728"/>
      <c r="I150" s="728"/>
      <c r="J150" s="728"/>
      <c r="K150" s="728"/>
      <c r="L150" s="623"/>
      <c r="M150" s="623"/>
    </row>
    <row r="151" spans="5:13" x14ac:dyDescent="0.2">
      <c r="E151" s="623"/>
      <c r="F151" s="623"/>
      <c r="G151" s="729"/>
      <c r="H151" s="728"/>
      <c r="I151" s="728"/>
      <c r="J151" s="728"/>
      <c r="K151" s="728"/>
      <c r="L151" s="623"/>
      <c r="M151" s="623"/>
    </row>
    <row r="152" spans="5:13" x14ac:dyDescent="0.2">
      <c r="E152" s="623"/>
      <c r="F152" s="623"/>
      <c r="G152" s="654"/>
      <c r="H152" s="728"/>
      <c r="I152" s="728"/>
      <c r="J152" s="728"/>
      <c r="K152" s="728"/>
      <c r="L152" s="623"/>
      <c r="M152" s="623"/>
    </row>
    <row r="153" spans="5:13" x14ac:dyDescent="0.2">
      <c r="E153" s="623"/>
      <c r="F153" s="623"/>
      <c r="G153" s="654"/>
      <c r="H153" s="728"/>
      <c r="I153" s="728"/>
      <c r="J153" s="728"/>
      <c r="K153" s="728"/>
      <c r="L153" s="623"/>
      <c r="M153" s="623"/>
    </row>
    <row r="154" spans="5:13" x14ac:dyDescent="0.2">
      <c r="E154" s="623"/>
      <c r="F154" s="623"/>
      <c r="G154" s="623"/>
      <c r="H154" s="728"/>
      <c r="I154" s="728"/>
      <c r="J154" s="728"/>
      <c r="K154" s="728"/>
      <c r="L154" s="623"/>
      <c r="M154" s="623"/>
    </row>
    <row r="155" spans="5:13" x14ac:dyDescent="0.2">
      <c r="E155" s="623"/>
      <c r="F155" s="623"/>
      <c r="G155" s="654"/>
      <c r="H155" s="623"/>
      <c r="I155" s="623"/>
      <c r="J155" s="623"/>
      <c r="K155" s="623"/>
      <c r="L155" s="623"/>
      <c r="M155" s="623"/>
    </row>
    <row r="156" spans="5:13" x14ac:dyDescent="0.2">
      <c r="E156" s="623"/>
      <c r="F156" s="623"/>
      <c r="G156" s="623"/>
      <c r="H156" s="623"/>
      <c r="I156" s="623"/>
      <c r="J156" s="623"/>
      <c r="K156" s="623"/>
      <c r="L156" s="623"/>
      <c r="M156" s="623"/>
    </row>
    <row r="157" spans="5:13" x14ac:dyDescent="0.2">
      <c r="E157" s="623"/>
      <c r="F157" s="623"/>
      <c r="G157" s="623"/>
      <c r="H157" s="623"/>
      <c r="I157" s="623"/>
      <c r="J157" s="623"/>
      <c r="K157" s="623"/>
      <c r="L157" s="623"/>
      <c r="M157" s="623"/>
    </row>
    <row r="158" spans="5:13" x14ac:dyDescent="0.2">
      <c r="E158" s="623"/>
      <c r="F158" s="623"/>
      <c r="G158" s="623"/>
      <c r="H158" s="623"/>
      <c r="I158" s="623"/>
      <c r="J158" s="623"/>
      <c r="K158" s="623"/>
      <c r="L158" s="623"/>
      <c r="M158" s="623"/>
    </row>
    <row r="159" spans="5:13" x14ac:dyDescent="0.2">
      <c r="E159" s="623"/>
      <c r="F159" s="623"/>
      <c r="G159" s="623"/>
      <c r="H159" s="623"/>
      <c r="I159" s="623"/>
      <c r="J159" s="623"/>
      <c r="K159" s="623"/>
      <c r="L159" s="623"/>
      <c r="M159" s="623"/>
    </row>
    <row r="160" spans="5:13" x14ac:dyDescent="0.2">
      <c r="E160" s="623"/>
      <c r="F160" s="623"/>
      <c r="G160" s="623"/>
      <c r="H160" s="623"/>
      <c r="I160" s="623"/>
      <c r="J160" s="623"/>
      <c r="K160" s="623"/>
      <c r="L160" s="623"/>
      <c r="M160" s="623"/>
    </row>
    <row r="161" spans="5:13" x14ac:dyDescent="0.2">
      <c r="E161" s="623"/>
      <c r="F161" s="623"/>
      <c r="G161" s="623"/>
      <c r="H161" s="623"/>
      <c r="I161" s="623"/>
      <c r="J161" s="623"/>
      <c r="K161" s="623"/>
      <c r="L161" s="623"/>
      <c r="M161" s="623"/>
    </row>
    <row r="162" spans="5:13" x14ac:dyDescent="0.2">
      <c r="E162" s="623"/>
      <c r="F162" s="623"/>
      <c r="G162" s="623"/>
      <c r="H162" s="623"/>
      <c r="I162" s="623"/>
      <c r="J162" s="623"/>
      <c r="K162" s="623"/>
      <c r="L162" s="623"/>
      <c r="M162" s="623"/>
    </row>
    <row r="163" spans="5:13" x14ac:dyDescent="0.2">
      <c r="E163" s="623"/>
      <c r="F163" s="623"/>
      <c r="G163" s="623"/>
      <c r="H163" s="623"/>
      <c r="I163" s="623"/>
      <c r="J163" s="623"/>
      <c r="K163" s="623"/>
      <c r="L163" s="623"/>
      <c r="M163" s="623"/>
    </row>
    <row r="164" spans="5:13" ht="21" customHeight="1" x14ac:dyDescent="0.2">
      <c r="E164" s="623"/>
      <c r="F164" s="623"/>
      <c r="G164" s="623"/>
      <c r="H164" s="623"/>
      <c r="I164" s="623"/>
      <c r="J164" s="623"/>
      <c r="K164" s="623"/>
      <c r="L164" s="623"/>
      <c r="M164" s="623"/>
    </row>
    <row r="165" spans="5:13" ht="21" customHeight="1" x14ac:dyDescent="0.2">
      <c r="E165" s="623"/>
      <c r="F165" s="623"/>
      <c r="G165" s="623"/>
      <c r="H165" s="623"/>
      <c r="I165" s="623"/>
      <c r="J165" s="623"/>
      <c r="K165" s="623"/>
      <c r="L165" s="623"/>
      <c r="M165" s="623"/>
    </row>
    <row r="166" spans="5:13" ht="21" customHeight="1" x14ac:dyDescent="0.2">
      <c r="E166" s="623"/>
      <c r="F166" s="623"/>
      <c r="G166" s="623"/>
      <c r="H166" s="623"/>
      <c r="I166" s="623"/>
      <c r="J166" s="623"/>
      <c r="K166" s="623"/>
      <c r="L166" s="623"/>
      <c r="M166" s="623"/>
    </row>
    <row r="167" spans="5:13" ht="21" customHeight="1" x14ac:dyDescent="0.2">
      <c r="E167" s="623"/>
      <c r="F167" s="623"/>
      <c r="G167" s="623"/>
      <c r="H167" s="623"/>
      <c r="I167" s="623"/>
      <c r="J167" s="623"/>
      <c r="K167" s="623"/>
      <c r="L167" s="623"/>
      <c r="M167" s="623"/>
    </row>
    <row r="168" spans="5:13" x14ac:dyDescent="0.2">
      <c r="E168" s="623"/>
      <c r="F168" s="623"/>
      <c r="G168" s="623"/>
      <c r="H168" s="623"/>
      <c r="I168" s="623"/>
      <c r="J168" s="623"/>
      <c r="K168" s="623"/>
      <c r="L168" s="623"/>
      <c r="M168" s="623"/>
    </row>
    <row r="169" spans="5:13" ht="20.25" customHeight="1" x14ac:dyDescent="0.2">
      <c r="E169" s="623"/>
      <c r="F169" s="623"/>
      <c r="G169" s="623"/>
      <c r="H169" s="623"/>
      <c r="I169" s="623"/>
      <c r="J169" s="623"/>
      <c r="K169" s="623"/>
      <c r="L169" s="623"/>
      <c r="M169" s="623"/>
    </row>
    <row r="170" spans="5:13" ht="20.25" customHeight="1" x14ac:dyDescent="0.2">
      <c r="E170" s="623"/>
      <c r="F170" s="623"/>
      <c r="G170" s="623"/>
      <c r="H170" s="623"/>
      <c r="I170" s="623"/>
      <c r="J170" s="623"/>
      <c r="K170" s="623"/>
      <c r="L170" s="623"/>
      <c r="M170" s="623"/>
    </row>
    <row r="171" spans="5:13" ht="24" customHeight="1" x14ac:dyDescent="0.2">
      <c r="E171" s="623"/>
      <c r="F171" s="623"/>
      <c r="G171" s="623"/>
      <c r="H171" s="623"/>
      <c r="I171" s="623"/>
      <c r="J171" s="623"/>
      <c r="K171" s="623"/>
      <c r="L171" s="623"/>
      <c r="M171" s="623"/>
    </row>
    <row r="172" spans="5:13" ht="20.25" customHeight="1" x14ac:dyDescent="0.2">
      <c r="E172" s="623"/>
      <c r="F172" s="623"/>
      <c r="G172" s="623"/>
      <c r="H172" s="623"/>
      <c r="I172" s="623"/>
      <c r="J172" s="623"/>
      <c r="K172" s="623"/>
      <c r="L172" s="623"/>
      <c r="M172" s="623"/>
    </row>
    <row r="173" spans="5:13" ht="20.25" customHeight="1" x14ac:dyDescent="0.2">
      <c r="E173" s="623"/>
      <c r="F173" s="623"/>
      <c r="G173" s="623"/>
      <c r="H173" s="623"/>
      <c r="I173" s="623"/>
      <c r="J173" s="623"/>
      <c r="K173" s="623"/>
      <c r="L173" s="623"/>
      <c r="M173" s="623"/>
    </row>
    <row r="174" spans="5:13" ht="20.25" customHeight="1" x14ac:dyDescent="0.2">
      <c r="E174" s="623"/>
      <c r="F174" s="623"/>
      <c r="G174" s="623"/>
      <c r="H174" s="623"/>
      <c r="I174" s="623"/>
      <c r="J174" s="623"/>
      <c r="K174" s="623"/>
      <c r="L174" s="623"/>
      <c r="M174" s="623"/>
    </row>
    <row r="175" spans="5:13" ht="20.25" customHeight="1" x14ac:dyDescent="0.2">
      <c r="E175" s="623"/>
      <c r="F175" s="623"/>
      <c r="G175" s="623"/>
      <c r="H175" s="623"/>
      <c r="I175" s="623"/>
      <c r="J175" s="623"/>
      <c r="K175" s="623"/>
      <c r="L175" s="623"/>
      <c r="M175" s="623"/>
    </row>
    <row r="176" spans="5:13" ht="20.25" customHeight="1" x14ac:dyDescent="0.2">
      <c r="E176" s="623"/>
      <c r="F176" s="623"/>
      <c r="G176" s="623"/>
      <c r="H176" s="623"/>
      <c r="I176" s="623"/>
      <c r="J176" s="623"/>
      <c r="K176" s="623"/>
      <c r="L176" s="623"/>
      <c r="M176" s="623"/>
    </row>
    <row r="177" spans="5:13" ht="20.25" customHeight="1" x14ac:dyDescent="0.2">
      <c r="E177" s="623"/>
      <c r="F177" s="623"/>
      <c r="G177" s="623"/>
      <c r="H177" s="623"/>
      <c r="I177" s="623"/>
      <c r="J177" s="623"/>
      <c r="K177" s="623"/>
      <c r="L177" s="623"/>
      <c r="M177" s="623"/>
    </row>
    <row r="178" spans="5:13" ht="20.25" customHeight="1" x14ac:dyDescent="0.2">
      <c r="E178" s="623"/>
      <c r="F178" s="623"/>
      <c r="G178" s="623"/>
      <c r="H178" s="623"/>
      <c r="I178" s="623"/>
      <c r="J178" s="623"/>
      <c r="K178" s="623"/>
      <c r="L178" s="623"/>
      <c r="M178" s="623"/>
    </row>
    <row r="179" spans="5:13" ht="20.25" customHeight="1" x14ac:dyDescent="0.2">
      <c r="E179" s="623"/>
      <c r="F179" s="623"/>
      <c r="G179" s="623"/>
      <c r="H179" s="623"/>
      <c r="I179" s="623"/>
      <c r="J179" s="623"/>
      <c r="K179" s="623"/>
      <c r="L179" s="623"/>
      <c r="M179" s="623"/>
    </row>
    <row r="180" spans="5:13" ht="20.25" customHeight="1" x14ac:dyDescent="0.2">
      <c r="E180" s="623"/>
      <c r="F180" s="623"/>
      <c r="G180" s="623"/>
      <c r="H180" s="623"/>
      <c r="I180" s="623"/>
      <c r="J180" s="623"/>
      <c r="K180" s="623"/>
      <c r="L180" s="623"/>
      <c r="M180" s="623"/>
    </row>
    <row r="181" spans="5:13" ht="20.25" customHeight="1" x14ac:dyDescent="0.2">
      <c r="E181" s="623"/>
      <c r="F181" s="623"/>
      <c r="G181" s="623"/>
      <c r="H181" s="623"/>
      <c r="I181" s="623"/>
      <c r="J181" s="623"/>
      <c r="K181" s="623"/>
      <c r="L181" s="623"/>
      <c r="M181" s="623"/>
    </row>
    <row r="182" spans="5:13" ht="20.25" customHeight="1" x14ac:dyDescent="0.2">
      <c r="E182" s="623"/>
      <c r="F182" s="623"/>
      <c r="G182" s="623"/>
      <c r="H182" s="623"/>
      <c r="I182" s="623"/>
      <c r="J182" s="623"/>
      <c r="K182" s="623"/>
      <c r="L182" s="623"/>
      <c r="M182" s="623"/>
    </row>
    <row r="183" spans="5:13" ht="20.25" customHeight="1" x14ac:dyDescent="0.2">
      <c r="E183" s="623"/>
      <c r="F183" s="623"/>
      <c r="G183" s="623"/>
      <c r="H183" s="623"/>
      <c r="I183" s="623"/>
      <c r="J183" s="623"/>
      <c r="K183" s="623"/>
      <c r="L183" s="623"/>
      <c r="M183" s="623"/>
    </row>
    <row r="184" spans="5:13" ht="20.25" customHeight="1" x14ac:dyDescent="0.2">
      <c r="E184" s="623"/>
      <c r="F184" s="623"/>
      <c r="G184" s="623"/>
      <c r="H184" s="623"/>
      <c r="I184" s="623"/>
      <c r="J184" s="623"/>
      <c r="K184" s="623"/>
      <c r="L184" s="623"/>
      <c r="M184" s="623"/>
    </row>
    <row r="185" spans="5:13" ht="20.25" customHeight="1" x14ac:dyDescent="0.2">
      <c r="E185" s="623"/>
      <c r="F185" s="623"/>
      <c r="G185" s="623"/>
      <c r="H185" s="623"/>
      <c r="I185" s="623"/>
      <c r="J185" s="623"/>
      <c r="K185" s="623"/>
      <c r="L185" s="623"/>
      <c r="M185" s="623"/>
    </row>
    <row r="186" spans="5:13" ht="20.25" customHeight="1" x14ac:dyDescent="0.2">
      <c r="E186" s="623"/>
      <c r="F186" s="623"/>
      <c r="G186" s="623"/>
      <c r="H186" s="623"/>
      <c r="I186" s="623"/>
      <c r="J186" s="623"/>
      <c r="K186" s="623"/>
      <c r="L186" s="623"/>
      <c r="M186" s="623"/>
    </row>
    <row r="187" spans="5:13" ht="32.25" customHeight="1" x14ac:dyDescent="0.2">
      <c r="E187" s="623"/>
      <c r="F187" s="623"/>
      <c r="G187" s="623"/>
      <c r="H187" s="623"/>
      <c r="I187" s="623"/>
      <c r="J187" s="623"/>
      <c r="K187" s="623"/>
      <c r="L187" s="623"/>
      <c r="M187" s="623"/>
    </row>
    <row r="188" spans="5:13" ht="28.5" customHeight="1" x14ac:dyDescent="0.2">
      <c r="E188" s="623"/>
      <c r="F188" s="623"/>
      <c r="G188" s="623"/>
      <c r="H188" s="623"/>
      <c r="I188" s="623"/>
      <c r="J188" s="623"/>
      <c r="K188" s="623"/>
      <c r="L188" s="623"/>
      <c r="M188" s="623"/>
    </row>
    <row r="189" spans="5:13" ht="20.25" customHeight="1" x14ac:dyDescent="0.2">
      <c r="E189" s="623"/>
      <c r="F189" s="623"/>
      <c r="G189" s="623"/>
      <c r="H189" s="623"/>
      <c r="I189" s="623"/>
      <c r="J189" s="623"/>
      <c r="K189" s="623"/>
      <c r="L189" s="623"/>
      <c r="M189" s="623"/>
    </row>
    <row r="190" spans="5:13" ht="20.25" customHeight="1" x14ac:dyDescent="0.2">
      <c r="E190" s="623"/>
      <c r="F190" s="623"/>
      <c r="G190" s="623"/>
      <c r="H190" s="623"/>
      <c r="I190" s="623"/>
      <c r="J190" s="623"/>
      <c r="K190" s="623"/>
      <c r="L190" s="623"/>
      <c r="M190" s="623"/>
    </row>
    <row r="191" spans="5:13" ht="20.25" customHeight="1" x14ac:dyDescent="0.2">
      <c r="E191" s="623"/>
      <c r="F191" s="623"/>
      <c r="G191" s="623"/>
      <c r="H191" s="623"/>
      <c r="I191" s="623"/>
      <c r="J191" s="623"/>
      <c r="K191" s="623"/>
      <c r="L191" s="623"/>
      <c r="M191" s="623"/>
    </row>
    <row r="192" spans="5:13" ht="20.25" customHeight="1" x14ac:dyDescent="0.2">
      <c r="E192" s="623"/>
      <c r="F192" s="623"/>
      <c r="G192" s="623"/>
      <c r="H192" s="623"/>
      <c r="I192" s="623"/>
      <c r="J192" s="623"/>
      <c r="K192" s="623"/>
      <c r="L192" s="623"/>
      <c r="M192" s="623"/>
    </row>
    <row r="193" spans="5:13" ht="20.25" customHeight="1" x14ac:dyDescent="0.2">
      <c r="E193" s="623"/>
      <c r="F193" s="623"/>
      <c r="G193" s="623"/>
      <c r="H193" s="623"/>
      <c r="I193" s="623"/>
      <c r="J193" s="623"/>
      <c r="K193" s="623"/>
      <c r="L193" s="623"/>
      <c r="M193" s="623"/>
    </row>
    <row r="194" spans="5:13" ht="20.25" customHeight="1" x14ac:dyDescent="0.2">
      <c r="E194" s="623"/>
      <c r="F194" s="623"/>
      <c r="G194" s="623"/>
      <c r="H194" s="623"/>
      <c r="I194" s="623"/>
      <c r="J194" s="623"/>
      <c r="K194" s="623"/>
      <c r="L194" s="623"/>
      <c r="M194" s="623"/>
    </row>
    <row r="195" spans="5:13" ht="20.25" customHeight="1" x14ac:dyDescent="0.2">
      <c r="E195" s="623"/>
      <c r="F195" s="623"/>
      <c r="G195" s="623"/>
      <c r="H195" s="623"/>
      <c r="I195" s="623"/>
      <c r="J195" s="623"/>
      <c r="K195" s="623"/>
      <c r="L195" s="623"/>
      <c r="M195" s="623"/>
    </row>
    <row r="196" spans="5:13" ht="20.25" customHeight="1" x14ac:dyDescent="0.2">
      <c r="E196" s="623"/>
      <c r="F196" s="623"/>
      <c r="G196" s="623"/>
      <c r="H196" s="623"/>
      <c r="I196" s="623"/>
      <c r="J196" s="623"/>
      <c r="K196" s="623"/>
      <c r="L196" s="623"/>
      <c r="M196" s="623"/>
    </row>
    <row r="197" spans="5:13" ht="20.25" customHeight="1" x14ac:dyDescent="0.2">
      <c r="E197" s="623"/>
      <c r="F197" s="623"/>
      <c r="G197" s="623"/>
      <c r="H197" s="623"/>
      <c r="I197" s="623"/>
      <c r="J197" s="623"/>
      <c r="K197" s="623"/>
      <c r="L197" s="623"/>
      <c r="M197" s="623"/>
    </row>
    <row r="198" spans="5:13" ht="20.25" customHeight="1" x14ac:dyDescent="0.2">
      <c r="E198" s="623"/>
      <c r="F198" s="623"/>
      <c r="G198" s="623"/>
      <c r="H198" s="623"/>
      <c r="I198" s="623"/>
      <c r="J198" s="623"/>
      <c r="K198" s="623"/>
      <c r="L198" s="623"/>
      <c r="M198" s="623"/>
    </row>
    <row r="199" spans="5:13" ht="20.25" customHeight="1" x14ac:dyDescent="0.2">
      <c r="E199" s="623"/>
      <c r="F199" s="623"/>
      <c r="G199" s="623"/>
      <c r="H199" s="623"/>
      <c r="I199" s="623"/>
      <c r="J199" s="623"/>
      <c r="K199" s="623"/>
      <c r="L199" s="623"/>
      <c r="M199" s="623"/>
    </row>
    <row r="200" spans="5:13" ht="20.25" customHeight="1" x14ac:dyDescent="0.2">
      <c r="E200" s="623"/>
      <c r="F200" s="623"/>
      <c r="G200" s="623"/>
      <c r="H200" s="623"/>
      <c r="I200" s="623"/>
      <c r="J200" s="623"/>
      <c r="K200" s="623"/>
      <c r="L200" s="623"/>
      <c r="M200" s="623"/>
    </row>
    <row r="201" spans="5:13" x14ac:dyDescent="0.2">
      <c r="E201" s="623"/>
      <c r="F201" s="623"/>
      <c r="G201" s="623"/>
      <c r="H201" s="623"/>
      <c r="I201" s="623"/>
      <c r="J201" s="623"/>
      <c r="K201" s="623"/>
      <c r="L201" s="623"/>
      <c r="M201" s="623"/>
    </row>
    <row r="202" spans="5:13" ht="12.75" customHeight="1" x14ac:dyDescent="0.2">
      <c r="E202" s="623"/>
      <c r="F202" s="623"/>
      <c r="G202" s="623"/>
      <c r="H202" s="623"/>
      <c r="I202" s="623"/>
      <c r="J202" s="623"/>
      <c r="K202" s="623"/>
      <c r="L202" s="623"/>
      <c r="M202" s="623"/>
    </row>
    <row r="203" spans="5:13" x14ac:dyDescent="0.2">
      <c r="E203" s="623"/>
      <c r="F203" s="623"/>
      <c r="G203" s="623"/>
      <c r="H203" s="623"/>
      <c r="I203" s="623"/>
      <c r="J203" s="623"/>
      <c r="K203" s="623"/>
      <c r="L203" s="623"/>
      <c r="M203" s="623"/>
    </row>
    <row r="204" spans="5:13" x14ac:dyDescent="0.2">
      <c r="E204" s="623"/>
      <c r="F204" s="623"/>
      <c r="G204" s="623"/>
      <c r="H204" s="623"/>
      <c r="I204" s="623"/>
      <c r="J204" s="623"/>
      <c r="K204" s="623"/>
      <c r="L204" s="623"/>
      <c r="M204" s="623"/>
    </row>
    <row r="205" spans="5:13" ht="12.75" customHeight="1" x14ac:dyDescent="0.2">
      <c r="E205" s="623"/>
      <c r="F205" s="623"/>
      <c r="G205" s="623"/>
      <c r="H205" s="623"/>
      <c r="I205" s="623"/>
      <c r="J205" s="623"/>
      <c r="K205" s="623"/>
      <c r="L205" s="623"/>
      <c r="M205" s="623"/>
    </row>
    <row r="206" spans="5:13" x14ac:dyDescent="0.2">
      <c r="E206" s="623"/>
      <c r="F206" s="623"/>
      <c r="G206" s="623"/>
      <c r="H206" s="623"/>
      <c r="I206" s="623"/>
      <c r="J206" s="623"/>
      <c r="K206" s="623"/>
      <c r="L206" s="623"/>
      <c r="M206" s="623"/>
    </row>
    <row r="207" spans="5:13" x14ac:dyDescent="0.2">
      <c r="E207" s="623"/>
      <c r="F207" s="623"/>
      <c r="G207" s="623"/>
      <c r="H207" s="623"/>
      <c r="I207" s="623"/>
      <c r="J207" s="623"/>
      <c r="K207" s="623"/>
      <c r="L207" s="623"/>
      <c r="M207" s="623"/>
    </row>
    <row r="208" spans="5:13" x14ac:dyDescent="0.2">
      <c r="E208" s="623"/>
      <c r="F208" s="623"/>
      <c r="G208" s="623"/>
      <c r="H208" s="623"/>
      <c r="I208" s="623"/>
      <c r="J208" s="623"/>
      <c r="K208" s="623"/>
      <c r="L208" s="623"/>
      <c r="M208" s="623"/>
    </row>
    <row r="209" spans="5:13" x14ac:dyDescent="0.2">
      <c r="E209" s="623"/>
      <c r="F209" s="623"/>
      <c r="G209" s="623"/>
      <c r="H209" s="623"/>
      <c r="I209" s="623"/>
      <c r="J209" s="623"/>
      <c r="K209" s="623"/>
      <c r="L209" s="623"/>
      <c r="M209" s="623"/>
    </row>
    <row r="210" spans="5:13" x14ac:dyDescent="0.2">
      <c r="E210" s="623"/>
      <c r="F210" s="623"/>
      <c r="G210" s="623"/>
      <c r="H210" s="623"/>
      <c r="I210" s="623"/>
      <c r="J210" s="623"/>
      <c r="K210" s="623"/>
      <c r="L210" s="623"/>
      <c r="M210" s="623"/>
    </row>
    <row r="211" spans="5:13" x14ac:dyDescent="0.2">
      <c r="E211" s="623"/>
      <c r="F211" s="623"/>
      <c r="G211" s="623"/>
      <c r="H211" s="623"/>
      <c r="I211" s="623"/>
      <c r="J211" s="623"/>
      <c r="K211" s="623"/>
      <c r="L211" s="623"/>
      <c r="M211" s="623"/>
    </row>
    <row r="212" spans="5:13" x14ac:dyDescent="0.2">
      <c r="E212" s="623"/>
      <c r="F212" s="623"/>
      <c r="G212" s="623"/>
      <c r="H212" s="623"/>
      <c r="I212" s="623"/>
      <c r="J212" s="623"/>
      <c r="K212" s="623"/>
      <c r="L212" s="623"/>
      <c r="M212" s="623"/>
    </row>
    <row r="213" spans="5:13" x14ac:dyDescent="0.2">
      <c r="E213" s="623"/>
      <c r="F213" s="623"/>
      <c r="G213" s="623"/>
      <c r="H213" s="623"/>
      <c r="I213" s="623"/>
      <c r="J213" s="623"/>
      <c r="K213" s="623"/>
      <c r="L213" s="623"/>
      <c r="M213" s="623"/>
    </row>
    <row r="214" spans="5:13" x14ac:dyDescent="0.2">
      <c r="E214" s="623"/>
      <c r="F214" s="623"/>
      <c r="G214" s="623"/>
      <c r="H214" s="623"/>
      <c r="I214" s="623"/>
      <c r="J214" s="623"/>
      <c r="K214" s="623"/>
      <c r="L214" s="623"/>
      <c r="M214" s="623"/>
    </row>
    <row r="215" spans="5:13" x14ac:dyDescent="0.2">
      <c r="E215" s="623"/>
      <c r="F215" s="623"/>
      <c r="G215" s="623"/>
      <c r="H215" s="623"/>
      <c r="I215" s="623"/>
      <c r="J215" s="623"/>
      <c r="K215" s="623"/>
      <c r="L215" s="623"/>
      <c r="M215" s="623"/>
    </row>
    <row r="216" spans="5:13" x14ac:dyDescent="0.2">
      <c r="E216" s="623"/>
      <c r="F216" s="623"/>
      <c r="G216" s="623"/>
      <c r="H216" s="623"/>
      <c r="I216" s="623"/>
      <c r="J216" s="623"/>
      <c r="K216" s="623"/>
      <c r="L216" s="623"/>
      <c r="M216" s="623"/>
    </row>
    <row r="217" spans="5:13" x14ac:dyDescent="0.2">
      <c r="E217" s="623"/>
      <c r="F217" s="623"/>
      <c r="G217" s="623"/>
      <c r="H217" s="623"/>
      <c r="I217" s="623"/>
      <c r="J217" s="623"/>
      <c r="K217" s="623"/>
      <c r="L217" s="623"/>
      <c r="M217" s="623"/>
    </row>
    <row r="218" spans="5:13" x14ac:dyDescent="0.2">
      <c r="E218" s="623"/>
      <c r="F218" s="623"/>
      <c r="G218" s="623"/>
      <c r="H218" s="623"/>
      <c r="I218" s="623"/>
      <c r="J218" s="623"/>
      <c r="K218" s="623"/>
      <c r="L218" s="623"/>
      <c r="M218" s="623"/>
    </row>
    <row r="219" spans="5:13" x14ac:dyDescent="0.2">
      <c r="E219" s="623"/>
      <c r="F219" s="623"/>
      <c r="G219" s="623"/>
      <c r="H219" s="623"/>
      <c r="I219" s="623"/>
      <c r="J219" s="623"/>
      <c r="K219" s="623"/>
      <c r="L219" s="623"/>
      <c r="M219" s="623"/>
    </row>
    <row r="220" spans="5:13" x14ac:dyDescent="0.2">
      <c r="E220" s="623"/>
      <c r="F220" s="623"/>
      <c r="G220" s="623"/>
      <c r="H220" s="623"/>
      <c r="I220" s="623"/>
      <c r="J220" s="623"/>
      <c r="K220" s="623"/>
      <c r="L220" s="623"/>
      <c r="M220" s="623"/>
    </row>
    <row r="221" spans="5:13" x14ac:dyDescent="0.2">
      <c r="E221" s="623"/>
      <c r="F221" s="623"/>
      <c r="G221" s="623"/>
      <c r="H221" s="623"/>
      <c r="I221" s="623"/>
      <c r="J221" s="623"/>
      <c r="K221" s="623"/>
      <c r="L221" s="623"/>
      <c r="M221" s="623"/>
    </row>
    <row r="222" spans="5:13" x14ac:dyDescent="0.2">
      <c r="E222" s="623"/>
      <c r="F222" s="623"/>
      <c r="G222" s="623"/>
      <c r="H222" s="623"/>
      <c r="I222" s="623"/>
      <c r="J222" s="623"/>
      <c r="K222" s="623"/>
      <c r="L222" s="623"/>
      <c r="M222" s="623"/>
    </row>
    <row r="223" spans="5:13" x14ac:dyDescent="0.2">
      <c r="E223" s="623"/>
      <c r="F223" s="623"/>
      <c r="G223" s="623"/>
      <c r="H223" s="623"/>
      <c r="I223" s="623"/>
      <c r="J223" s="623"/>
      <c r="K223" s="623"/>
      <c r="L223" s="623"/>
      <c r="M223" s="623"/>
    </row>
    <row r="224" spans="5:13" x14ac:dyDescent="0.2">
      <c r="E224" s="623"/>
      <c r="F224" s="623"/>
      <c r="G224" s="623"/>
      <c r="H224" s="623"/>
      <c r="I224" s="623"/>
      <c r="J224" s="623"/>
      <c r="K224" s="623"/>
      <c r="L224" s="623"/>
      <c r="M224" s="623"/>
    </row>
    <row r="225" spans="5:13" x14ac:dyDescent="0.2">
      <c r="E225" s="623"/>
      <c r="F225" s="623"/>
      <c r="G225" s="623"/>
      <c r="H225" s="623"/>
      <c r="I225" s="623"/>
      <c r="J225" s="623"/>
      <c r="K225" s="623"/>
      <c r="L225" s="623"/>
      <c r="M225" s="623"/>
    </row>
    <row r="226" spans="5:13" x14ac:dyDescent="0.2">
      <c r="E226" s="623"/>
      <c r="F226" s="623"/>
      <c r="G226" s="623"/>
      <c r="H226" s="623"/>
      <c r="I226" s="623"/>
      <c r="J226" s="623"/>
      <c r="K226" s="623"/>
      <c r="L226" s="623"/>
      <c r="M226" s="623"/>
    </row>
    <row r="227" spans="5:13" x14ac:dyDescent="0.2">
      <c r="E227" s="623"/>
      <c r="F227" s="623"/>
      <c r="G227" s="623"/>
      <c r="H227" s="623"/>
      <c r="I227" s="623"/>
      <c r="J227" s="623"/>
      <c r="K227" s="623"/>
      <c r="L227" s="623"/>
      <c r="M227" s="623"/>
    </row>
    <row r="228" spans="5:13" x14ac:dyDescent="0.2">
      <c r="E228" s="623"/>
      <c r="F228" s="623"/>
      <c r="G228" s="623"/>
      <c r="H228" s="623"/>
      <c r="I228" s="623"/>
      <c r="J228" s="623"/>
      <c r="K228" s="623"/>
      <c r="L228" s="623"/>
      <c r="M228" s="623"/>
    </row>
    <row r="229" spans="5:13" x14ac:dyDescent="0.2">
      <c r="E229" s="623"/>
      <c r="F229" s="623"/>
      <c r="G229" s="623"/>
      <c r="H229" s="623"/>
      <c r="I229" s="623"/>
      <c r="J229" s="623"/>
      <c r="K229" s="623"/>
      <c r="L229" s="623"/>
      <c r="M229" s="623"/>
    </row>
    <row r="230" spans="5:13" ht="18" customHeight="1" x14ac:dyDescent="0.2">
      <c r="E230" s="623"/>
      <c r="F230" s="623"/>
      <c r="G230" s="623"/>
      <c r="H230" s="623"/>
      <c r="I230" s="623"/>
      <c r="J230" s="623"/>
      <c r="K230" s="623"/>
      <c r="L230" s="623"/>
      <c r="M230" s="623"/>
    </row>
    <row r="231" spans="5:13" ht="18" customHeight="1" x14ac:dyDescent="0.2">
      <c r="E231" s="623"/>
      <c r="F231" s="623"/>
      <c r="G231" s="623"/>
      <c r="H231" s="623"/>
      <c r="I231" s="623"/>
      <c r="J231" s="623"/>
      <c r="K231" s="623"/>
      <c r="L231" s="623"/>
      <c r="M231" s="623"/>
    </row>
    <row r="232" spans="5:13" ht="18" customHeight="1" x14ac:dyDescent="0.2">
      <c r="E232" s="623"/>
      <c r="F232" s="623"/>
      <c r="G232" s="623"/>
      <c r="H232" s="623"/>
      <c r="I232" s="623"/>
      <c r="J232" s="623"/>
      <c r="K232" s="623"/>
      <c r="L232" s="623"/>
      <c r="M232" s="623"/>
    </row>
    <row r="233" spans="5:13" ht="18" customHeight="1" x14ac:dyDescent="0.2">
      <c r="E233" s="623"/>
      <c r="F233" s="623"/>
      <c r="G233" s="623"/>
      <c r="H233" s="623"/>
      <c r="I233" s="623"/>
      <c r="J233" s="623"/>
      <c r="K233" s="623"/>
      <c r="L233" s="623"/>
      <c r="M233" s="623"/>
    </row>
    <row r="234" spans="5:13" ht="18" customHeight="1" x14ac:dyDescent="0.2">
      <c r="E234" s="623"/>
      <c r="F234" s="623"/>
      <c r="G234" s="623"/>
      <c r="H234" s="623"/>
      <c r="I234" s="623"/>
      <c r="J234" s="623"/>
      <c r="K234" s="623"/>
      <c r="L234" s="623"/>
      <c r="M234" s="623"/>
    </row>
    <row r="235" spans="5:13" ht="18" customHeight="1" x14ac:dyDescent="0.2">
      <c r="E235" s="623"/>
      <c r="F235" s="623"/>
      <c r="G235" s="623"/>
      <c r="H235" s="623"/>
      <c r="I235" s="623"/>
      <c r="J235" s="623"/>
      <c r="K235" s="623"/>
      <c r="L235" s="623"/>
      <c r="M235" s="623"/>
    </row>
    <row r="236" spans="5:13" ht="27.75" customHeight="1" x14ac:dyDescent="0.2">
      <c r="E236" s="623"/>
      <c r="F236" s="623"/>
      <c r="G236" s="623"/>
      <c r="H236" s="623"/>
      <c r="I236" s="623"/>
      <c r="J236" s="623"/>
      <c r="K236" s="623"/>
      <c r="L236" s="623"/>
      <c r="M236" s="623"/>
    </row>
    <row r="237" spans="5:13" ht="27.75" customHeight="1" x14ac:dyDescent="0.2">
      <c r="E237" s="623"/>
      <c r="F237" s="623"/>
      <c r="G237" s="623"/>
      <c r="H237" s="623"/>
      <c r="I237" s="623"/>
      <c r="J237" s="623"/>
      <c r="K237" s="623"/>
      <c r="L237" s="623"/>
      <c r="M237" s="623"/>
    </row>
    <row r="238" spans="5:13" ht="18" customHeight="1" x14ac:dyDescent="0.2"/>
    <row r="239" spans="5:13" ht="18" customHeight="1" x14ac:dyDescent="0.2"/>
    <row r="240" spans="5:13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24.75" customHeight="1" x14ac:dyDescent="0.2"/>
    <row r="254" ht="30.75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9" ht="12.75" customHeight="1" x14ac:dyDescent="0.2"/>
    <row r="271" ht="12.75" customHeight="1" x14ac:dyDescent="0.2"/>
    <row r="272" ht="12.75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300" ht="22.5" customHeight="1" x14ac:dyDescent="0.2"/>
    <row r="301" ht="22.5" customHeight="1" x14ac:dyDescent="0.2"/>
    <row r="302" ht="29.2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4.75" customHeight="1" x14ac:dyDescent="0.2"/>
    <row r="319" ht="26.2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3" ht="12.75" customHeight="1" x14ac:dyDescent="0.2"/>
    <row r="341" ht="12.75" customHeight="1" x14ac:dyDescent="0.2"/>
    <row r="359" ht="18" customHeight="1" x14ac:dyDescent="0.2"/>
    <row r="360" ht="18.75" customHeight="1" x14ac:dyDescent="0.2"/>
    <row r="361" ht="19.5" customHeight="1" x14ac:dyDescent="0.2"/>
    <row r="362" ht="18.75" customHeight="1" x14ac:dyDescent="0.2"/>
    <row r="364" ht="18.75" customHeight="1" x14ac:dyDescent="0.2"/>
    <row r="365" ht="17.25" customHeight="1" x14ac:dyDescent="0.2"/>
    <row r="366" ht="30.75" customHeight="1" x14ac:dyDescent="0.2"/>
    <row r="367" ht="17.25" customHeight="1" x14ac:dyDescent="0.2"/>
    <row r="368" ht="19.5" customHeight="1" x14ac:dyDescent="0.2"/>
    <row r="369" ht="20.25" customHeight="1" x14ac:dyDescent="0.2"/>
    <row r="370" ht="19.5" customHeight="1" x14ac:dyDescent="0.2"/>
    <row r="371" ht="18.75" customHeight="1" x14ac:dyDescent="0.2"/>
    <row r="372" ht="19.5" customHeight="1" x14ac:dyDescent="0.2"/>
    <row r="373" ht="18" customHeight="1" x14ac:dyDescent="0.2"/>
    <row r="374" ht="19.5" customHeight="1" x14ac:dyDescent="0.2"/>
    <row r="375" ht="19.5" customHeight="1" x14ac:dyDescent="0.2"/>
    <row r="376" ht="19.5" customHeight="1" x14ac:dyDescent="0.2"/>
    <row r="377" ht="19.5" customHeight="1" x14ac:dyDescent="0.2"/>
    <row r="378" ht="21" customHeight="1" x14ac:dyDescent="0.2"/>
    <row r="379" ht="19.5" customHeight="1" x14ac:dyDescent="0.2"/>
    <row r="380" ht="21" customHeight="1" x14ac:dyDescent="0.2"/>
    <row r="381" ht="21" customHeight="1" x14ac:dyDescent="0.2"/>
    <row r="382" ht="32.25" customHeight="1" x14ac:dyDescent="0.2"/>
    <row r="385" ht="19.5" customHeight="1" x14ac:dyDescent="0.2"/>
    <row r="386" ht="19.5" customHeight="1" x14ac:dyDescent="0.2"/>
    <row r="387" ht="19.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405" ht="12.75" customHeight="1" x14ac:dyDescent="0.2"/>
    <row r="492" ht="21" customHeight="1" x14ac:dyDescent="0.2"/>
    <row r="513" spans="6:8" x14ac:dyDescent="0.2">
      <c r="H513" s="551"/>
    </row>
    <row r="514" spans="6:8" x14ac:dyDescent="0.2">
      <c r="H514" s="551"/>
    </row>
    <row r="515" spans="6:8" x14ac:dyDescent="0.2">
      <c r="H515" s="551"/>
    </row>
    <row r="516" spans="6:8" x14ac:dyDescent="0.2">
      <c r="H516" s="551"/>
    </row>
    <row r="517" spans="6:8" x14ac:dyDescent="0.2">
      <c r="H517" s="551"/>
    </row>
    <row r="518" spans="6:8" x14ac:dyDescent="0.2">
      <c r="H518" s="551"/>
    </row>
    <row r="523" spans="6:8" x14ac:dyDescent="0.2">
      <c r="F523" s="546" t="e">
        <f>#REF!</f>
        <v>#REF!</v>
      </c>
      <c r="H523" s="655" t="s">
        <v>98</v>
      </c>
    </row>
    <row r="524" spans="6:8" x14ac:dyDescent="0.2">
      <c r="H524" s="656" t="s">
        <v>134</v>
      </c>
    </row>
    <row r="525" spans="6:8" x14ac:dyDescent="0.2">
      <c r="H525" s="656" t="s">
        <v>135</v>
      </c>
    </row>
    <row r="526" spans="6:8" x14ac:dyDescent="0.2">
      <c r="H526" s="656" t="s">
        <v>136</v>
      </c>
    </row>
    <row r="527" spans="6:8" x14ac:dyDescent="0.2">
      <c r="H527" s="656" t="s">
        <v>137</v>
      </c>
    </row>
    <row r="528" spans="6:8" x14ac:dyDescent="0.2">
      <c r="H528" s="656" t="s">
        <v>138</v>
      </c>
    </row>
    <row r="529" spans="5:8" x14ac:dyDescent="0.2">
      <c r="H529" s="656" t="s">
        <v>139</v>
      </c>
    </row>
    <row r="530" spans="5:8" x14ac:dyDescent="0.2">
      <c r="H530" s="656" t="s">
        <v>140</v>
      </c>
    </row>
    <row r="531" spans="5:8" x14ac:dyDescent="0.2">
      <c r="H531" s="656" t="s">
        <v>141</v>
      </c>
    </row>
    <row r="534" spans="5:8" x14ac:dyDescent="0.2">
      <c r="E534" s="731"/>
    </row>
    <row r="675" spans="15:24" ht="12.75" customHeight="1" x14ac:dyDescent="0.2">
      <c r="P675" s="733"/>
      <c r="Q675" s="658"/>
      <c r="R675" s="658"/>
      <c r="S675" s="659"/>
      <c r="T675" s="659"/>
      <c r="U675" s="659"/>
      <c r="V675" s="658"/>
      <c r="W675" s="659"/>
      <c r="X675" s="659"/>
    </row>
    <row r="678" spans="15:24" x14ac:dyDescent="0.2">
      <c r="Q678" s="733"/>
      <c r="R678" s="733"/>
      <c r="S678" s="733"/>
      <c r="T678" s="733"/>
      <c r="U678" s="733"/>
      <c r="V678" s="733"/>
      <c r="W678" s="733"/>
      <c r="X678" s="733"/>
    </row>
    <row r="679" spans="15:24" x14ac:dyDescent="0.2">
      <c r="O679" s="551"/>
      <c r="P679" s="618"/>
      <c r="Q679" s="733"/>
      <c r="R679" s="660"/>
      <c r="S679" s="661"/>
      <c r="T679" s="662"/>
      <c r="U679" s="660"/>
      <c r="V679" s="662"/>
      <c r="W679" s="662"/>
      <c r="X679" s="662"/>
    </row>
    <row r="680" spans="15:24" x14ac:dyDescent="0.2">
      <c r="O680" s="551"/>
      <c r="P680" s="730"/>
      <c r="Q680" s="733"/>
      <c r="R680" s="733"/>
      <c r="S680" s="733"/>
      <c r="T680" s="733"/>
      <c r="U680" s="733"/>
      <c r="V680" s="663"/>
      <c r="W680" s="663"/>
      <c r="X680" s="663"/>
    </row>
    <row r="681" spans="15:24" x14ac:dyDescent="0.2">
      <c r="O681" s="551"/>
      <c r="Q681" s="733"/>
      <c r="R681" s="733"/>
      <c r="S681" s="733" t="s">
        <v>142</v>
      </c>
      <c r="T681" s="551"/>
      <c r="U681" s="733"/>
      <c r="V681" s="663"/>
      <c r="W681" s="663"/>
      <c r="X681" s="663"/>
    </row>
    <row r="682" spans="15:24" x14ac:dyDescent="0.2">
      <c r="O682" s="551"/>
      <c r="P682" s="664"/>
      <c r="Q682" s="618"/>
      <c r="R682" s="733"/>
      <c r="S682" s="733"/>
      <c r="T682" s="733"/>
      <c r="U682" s="733"/>
      <c r="V682" s="733"/>
      <c r="W682" s="733"/>
      <c r="X682" s="733"/>
    </row>
    <row r="683" spans="15:24" x14ac:dyDescent="0.2">
      <c r="Q683" s="730"/>
      <c r="R683" s="730"/>
      <c r="S683" s="730"/>
      <c r="T683" s="730"/>
      <c r="U683" s="730"/>
      <c r="W683" s="730"/>
      <c r="X683" s="730"/>
    </row>
    <row r="684" spans="15:24" x14ac:dyDescent="0.2">
      <c r="Q684" s="731"/>
      <c r="R684" s="730"/>
      <c r="S684" s="730"/>
      <c r="T684" s="730"/>
      <c r="U684" s="730"/>
      <c r="W684" s="730"/>
      <c r="X684" s="730"/>
    </row>
    <row r="685" spans="15:24" x14ac:dyDescent="0.2">
      <c r="R685" s="730"/>
      <c r="S685" s="730"/>
      <c r="T685" s="730"/>
      <c r="U685" s="733"/>
      <c r="V685" s="733"/>
      <c r="W685" s="730"/>
      <c r="X685" s="730"/>
    </row>
    <row r="686" spans="15:24" x14ac:dyDescent="0.2">
      <c r="Q686" s="731" t="s">
        <v>124</v>
      </c>
      <c r="R686" s="730"/>
      <c r="S686" s="730"/>
      <c r="T686" s="730"/>
      <c r="U686" s="730"/>
      <c r="W686" s="730"/>
      <c r="X686" s="730"/>
    </row>
    <row r="694" spans="17:18" x14ac:dyDescent="0.2">
      <c r="Q694" s="546" t="e">
        <f>SUM(#REF!)</f>
        <v>#REF!</v>
      </c>
      <c r="R694" s="535" t="s">
        <v>143</v>
      </c>
    </row>
    <row r="699" spans="17:18" x14ac:dyDescent="0.2">
      <c r="Q699" s="665"/>
    </row>
    <row r="706" spans="17:17" x14ac:dyDescent="0.2">
      <c r="Q706" s="665" t="e">
        <f>#REF!+#REF!</f>
        <v>#REF!</v>
      </c>
    </row>
    <row r="707" spans="17:17" x14ac:dyDescent="0.2">
      <c r="Q707" s="665" t="e">
        <f>#REF!+#REF!</f>
        <v>#REF!</v>
      </c>
    </row>
    <row r="708" spans="17:17" x14ac:dyDescent="0.2">
      <c r="Q708" s="665" t="e">
        <f>#REF!+#REF!</f>
        <v>#REF!</v>
      </c>
    </row>
    <row r="709" spans="17:17" x14ac:dyDescent="0.2">
      <c r="Q709" s="665" t="e">
        <f>#REF!+#REF!</f>
        <v>#REF!</v>
      </c>
    </row>
    <row r="710" spans="17:17" x14ac:dyDescent="0.2">
      <c r="Q710" s="665" t="e">
        <f>#REF!+#REF!</f>
        <v>#REF!</v>
      </c>
    </row>
    <row r="711" spans="17:17" x14ac:dyDescent="0.2">
      <c r="Q711" s="665" t="e">
        <f>#REF!+#REF!</f>
        <v>#REF!</v>
      </c>
    </row>
    <row r="716" spans="17:17" x14ac:dyDescent="0.2">
      <c r="Q716" s="546" t="e">
        <f>#REF!+#REF!</f>
        <v>#REF!</v>
      </c>
    </row>
    <row r="733" spans="15:15" x14ac:dyDescent="0.2">
      <c r="O733" s="731"/>
    </row>
    <row r="743" spans="15:15" x14ac:dyDescent="0.2">
      <c r="O743" s="551"/>
    </row>
    <row r="744" spans="15:15" x14ac:dyDescent="0.2">
      <c r="O744" s="551"/>
    </row>
    <row r="745" spans="15:15" x14ac:dyDescent="0.2">
      <c r="O745" s="551"/>
    </row>
    <row r="746" spans="15:15" x14ac:dyDescent="0.2">
      <c r="O746" s="551"/>
    </row>
  </sheetData>
  <mergeCells count="33">
    <mergeCell ref="E3:L3"/>
    <mergeCell ref="E4:L4"/>
    <mergeCell ref="E5:L5"/>
    <mergeCell ref="J72:L72"/>
    <mergeCell ref="E73:F73"/>
    <mergeCell ref="G73:I73"/>
    <mergeCell ref="J73:L73"/>
    <mergeCell ref="M73:N73"/>
    <mergeCell ref="E76:F76"/>
    <mergeCell ref="G76:I76"/>
    <mergeCell ref="J76:L76"/>
    <mergeCell ref="E77:F77"/>
    <mergeCell ref="G77:I77"/>
    <mergeCell ref="J77:L77"/>
    <mergeCell ref="M77:N77"/>
    <mergeCell ref="J143:L143"/>
    <mergeCell ref="J78:L78"/>
    <mergeCell ref="M78:N78"/>
    <mergeCell ref="G80:H80"/>
    <mergeCell ref="I80:K80"/>
    <mergeCell ref="M80:N80"/>
    <mergeCell ref="E92:L92"/>
    <mergeCell ref="E93:L93"/>
    <mergeCell ref="E94:L94"/>
    <mergeCell ref="J138:L138"/>
    <mergeCell ref="G139:I139"/>
    <mergeCell ref="J139:L139"/>
    <mergeCell ref="J144:L144"/>
    <mergeCell ref="J145:L145"/>
    <mergeCell ref="G146:H146"/>
    <mergeCell ref="I146:K146"/>
    <mergeCell ref="G147:H147"/>
    <mergeCell ref="I147:K147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  <rowBreaks count="1" manualBreakCount="1">
    <brk id="42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X750"/>
  <sheetViews>
    <sheetView view="pageBreakPreview" topLeftCell="D1" zoomScaleSheetLayoutView="100" workbookViewId="0">
      <pane xSplit="2" ySplit="17" topLeftCell="G63" activePane="bottomRight" state="frozen"/>
      <selection activeCell="D1" sqref="D1"/>
      <selection pane="topRight" activeCell="F1" sqref="F1"/>
      <selection pane="bottomLeft" activeCell="D15" sqref="D15"/>
      <selection pane="bottomRight" activeCell="K12" sqref="K12"/>
    </sheetView>
  </sheetViews>
  <sheetFormatPr defaultColWidth="9.140625" defaultRowHeight="12.75" x14ac:dyDescent="0.2"/>
  <cols>
    <col min="1" max="1" width="1.85546875" style="310" hidden="1" customWidth="1"/>
    <col min="2" max="2" width="1.5703125" style="310" hidden="1" customWidth="1"/>
    <col min="3" max="4" width="5" style="310" hidden="1" customWidth="1"/>
    <col min="5" max="5" width="14.7109375" style="310" customWidth="1"/>
    <col min="6" max="6" width="68.28515625" style="310" customWidth="1"/>
    <col min="7" max="7" width="21.140625" style="310" customWidth="1"/>
    <col min="8" max="8" width="21" style="310" customWidth="1"/>
    <col min="9" max="9" width="21.140625" style="310" customWidth="1"/>
    <col min="10" max="10" width="20.140625" style="310" bestFit="1" customWidth="1"/>
    <col min="11" max="11" width="21" style="310" bestFit="1" customWidth="1"/>
    <col min="12" max="12" width="12.140625" style="310" customWidth="1"/>
    <col min="13" max="13" width="17.7109375" style="310" customWidth="1"/>
    <col min="14" max="14" width="20.7109375" style="310" bestFit="1" customWidth="1"/>
    <col min="15" max="15" width="15" style="310" bestFit="1" customWidth="1"/>
    <col min="16" max="16" width="12.5703125" style="310" bestFit="1" customWidth="1"/>
    <col min="17" max="17" width="20.42578125" style="310" customWidth="1"/>
    <col min="18" max="19" width="9.140625" style="310"/>
    <col min="20" max="20" width="30.7109375" style="310" customWidth="1"/>
    <col min="21" max="16384" width="9.140625" style="310"/>
  </cols>
  <sheetData>
    <row r="2" spans="5:16" x14ac:dyDescent="0.2">
      <c r="P2" s="403" t="s">
        <v>276</v>
      </c>
    </row>
    <row r="3" spans="5:16" ht="15" x14ac:dyDescent="0.2">
      <c r="E3" s="870" t="s">
        <v>222</v>
      </c>
      <c r="F3" s="870"/>
      <c r="G3" s="870"/>
      <c r="H3" s="870"/>
      <c r="I3" s="870"/>
      <c r="J3" s="870"/>
      <c r="K3" s="870"/>
      <c r="L3" s="870"/>
      <c r="M3" s="330"/>
      <c r="N3" s="330"/>
    </row>
    <row r="4" spans="5:16" ht="15" x14ac:dyDescent="0.2">
      <c r="E4" s="870" t="s">
        <v>303</v>
      </c>
      <c r="F4" s="870"/>
      <c r="G4" s="870"/>
      <c r="H4" s="870"/>
      <c r="I4" s="870"/>
      <c r="J4" s="870"/>
      <c r="K4" s="870"/>
      <c r="L4" s="870"/>
      <c r="M4" s="330"/>
      <c r="N4" s="330"/>
    </row>
    <row r="5" spans="5:16" ht="15" x14ac:dyDescent="0.2">
      <c r="E5" s="870" t="s">
        <v>304</v>
      </c>
      <c r="F5" s="870"/>
      <c r="G5" s="870"/>
      <c r="H5" s="870"/>
      <c r="I5" s="870"/>
      <c r="J5" s="870"/>
      <c r="K5" s="870"/>
      <c r="L5" s="870"/>
      <c r="M5" s="330"/>
      <c r="N5" s="330"/>
    </row>
    <row r="6" spans="5:16" ht="14.25" x14ac:dyDescent="0.2">
      <c r="E6" s="871" t="s">
        <v>287</v>
      </c>
      <c r="F6" s="871"/>
      <c r="G6" s="871"/>
      <c r="H6" s="871"/>
      <c r="I6" s="871"/>
      <c r="J6" s="871"/>
      <c r="K6" s="871"/>
      <c r="L6" s="871"/>
      <c r="M6" s="330"/>
      <c r="N6" s="330"/>
    </row>
    <row r="7" spans="5:16" x14ac:dyDescent="0.2">
      <c r="E7" s="872" t="s">
        <v>327</v>
      </c>
      <c r="F7" s="872"/>
      <c r="G7" s="872"/>
      <c r="H7" s="872"/>
      <c r="I7" s="872"/>
      <c r="J7" s="872"/>
      <c r="K7" s="872"/>
      <c r="L7" s="872"/>
      <c r="M7" s="330"/>
      <c r="N7" s="330"/>
    </row>
    <row r="8" spans="5:16" ht="13.5" thickBot="1" x14ac:dyDescent="0.25"/>
    <row r="9" spans="5:16" ht="24" customHeight="1" x14ac:dyDescent="0.2">
      <c r="E9" s="873" t="s">
        <v>146</v>
      </c>
      <c r="F9" s="875" t="s">
        <v>0</v>
      </c>
      <c r="G9" s="877" t="s">
        <v>294</v>
      </c>
      <c r="H9" s="879" t="s">
        <v>292</v>
      </c>
      <c r="I9" s="880"/>
      <c r="J9" s="875"/>
      <c r="K9" s="881" t="s">
        <v>286</v>
      </c>
      <c r="L9" s="882"/>
    </row>
    <row r="10" spans="5:16" ht="20.25" customHeight="1" x14ac:dyDescent="0.2">
      <c r="E10" s="874"/>
      <c r="F10" s="876"/>
      <c r="G10" s="878"/>
      <c r="H10" s="515" t="s">
        <v>289</v>
      </c>
      <c r="I10" s="515" t="s">
        <v>290</v>
      </c>
      <c r="J10" s="515" t="s">
        <v>291</v>
      </c>
      <c r="K10" s="515" t="s">
        <v>293</v>
      </c>
      <c r="L10" s="515" t="s">
        <v>295</v>
      </c>
    </row>
    <row r="11" spans="5:16" ht="17.25" customHeight="1" x14ac:dyDescent="0.2">
      <c r="E11" s="516">
        <v>1</v>
      </c>
      <c r="F11" s="516">
        <v>2</v>
      </c>
      <c r="G11" s="516">
        <v>3</v>
      </c>
      <c r="H11" s="516">
        <v>4</v>
      </c>
      <c r="I11" s="516">
        <v>5</v>
      </c>
      <c r="J11" s="516">
        <v>6</v>
      </c>
      <c r="K11" s="516" t="s">
        <v>296</v>
      </c>
      <c r="L11" s="516" t="s">
        <v>297</v>
      </c>
    </row>
    <row r="12" spans="5:16" ht="18.75" customHeight="1" x14ac:dyDescent="0.2">
      <c r="E12" s="514" t="s">
        <v>158</v>
      </c>
      <c r="F12" s="513" t="s">
        <v>45</v>
      </c>
      <c r="G12" s="471">
        <f>G13+G14+G15</f>
        <v>75158838000</v>
      </c>
      <c r="H12" s="471">
        <f>H13+H15+H14</f>
        <v>29678507001</v>
      </c>
      <c r="I12" s="471">
        <f>I13+I15+I14</f>
        <v>5369301168.9200001</v>
      </c>
      <c r="J12" s="471">
        <f>J13+J15+J14</f>
        <v>35047808169.919998</v>
      </c>
      <c r="K12" s="512">
        <f>J12-G12</f>
        <v>-40111029830.080002</v>
      </c>
      <c r="L12" s="503">
        <f>J12/G12*100</f>
        <v>46.631652514265852</v>
      </c>
      <c r="M12" s="404">
        <v>15501174988</v>
      </c>
      <c r="N12" s="327"/>
    </row>
    <row r="13" spans="5:16" ht="18.75" customHeight="1" x14ac:dyDescent="0.2">
      <c r="E13" s="392" t="s">
        <v>168</v>
      </c>
      <c r="F13" s="397" t="s">
        <v>26</v>
      </c>
      <c r="G13" s="472">
        <f>$G$17</f>
        <v>74320354000</v>
      </c>
      <c r="H13" s="472">
        <f>H17</f>
        <v>28886675605</v>
      </c>
      <c r="I13" s="472">
        <f t="shared" ref="I13" si="0">I17</f>
        <v>5156697325</v>
      </c>
      <c r="J13" s="472">
        <f>J17</f>
        <v>34043372930</v>
      </c>
      <c r="K13" s="512">
        <f>J13-G13</f>
        <v>-40276981070</v>
      </c>
      <c r="L13" s="504">
        <f>J13/G13*100</f>
        <v>45.806257771592421</v>
      </c>
      <c r="M13"/>
      <c r="N13" s="421"/>
    </row>
    <row r="14" spans="5:16" ht="18.75" customHeight="1" x14ac:dyDescent="0.2">
      <c r="E14" s="392" t="s">
        <v>169</v>
      </c>
      <c r="F14" s="397" t="s">
        <v>27</v>
      </c>
      <c r="G14" s="472">
        <f>$G$64</f>
        <v>538484000</v>
      </c>
      <c r="H14" s="472">
        <f>H64</f>
        <v>30385600</v>
      </c>
      <c r="I14" s="472">
        <f t="shared" ref="I14:J14" si="1">I64</f>
        <v>0</v>
      </c>
      <c r="J14" s="472">
        <f t="shared" si="1"/>
        <v>30385600</v>
      </c>
      <c r="K14" s="512">
        <f>J14-G14</f>
        <v>-508098400</v>
      </c>
      <c r="L14" s="504">
        <f>J14/G14*100</f>
        <v>5.6428046144360842</v>
      </c>
      <c r="N14" s="327"/>
    </row>
    <row r="15" spans="5:16" ht="18.75" customHeight="1" x14ac:dyDescent="0.2">
      <c r="E15" s="392" t="str">
        <f>E68</f>
        <v>4.1.04</v>
      </c>
      <c r="F15" s="397" t="s">
        <v>129</v>
      </c>
      <c r="G15" s="472">
        <f>G68</f>
        <v>300000000</v>
      </c>
      <c r="H15" s="472">
        <f>H68</f>
        <v>761445796</v>
      </c>
      <c r="I15" s="472">
        <f t="shared" ref="I15" si="2">I68</f>
        <v>212603843.92000002</v>
      </c>
      <c r="J15" s="472">
        <f>J68</f>
        <v>974049639.91999996</v>
      </c>
      <c r="K15" s="512">
        <f>J15-G15</f>
        <v>674049639.91999996</v>
      </c>
      <c r="L15" s="504">
        <f>J15/G15*100</f>
        <v>324.68321330666663</v>
      </c>
    </row>
    <row r="16" spans="5:16" ht="5.0999999999999996" customHeight="1" x14ac:dyDescent="0.2">
      <c r="E16" s="517"/>
      <c r="F16" s="518"/>
      <c r="G16" s="519"/>
      <c r="H16" s="519"/>
      <c r="I16" s="519"/>
      <c r="J16" s="519"/>
      <c r="K16" s="519"/>
      <c r="L16" s="520"/>
    </row>
    <row r="17" spans="5:16" ht="18.75" customHeight="1" x14ac:dyDescent="0.2">
      <c r="E17" s="521" t="str">
        <f>E13</f>
        <v>4.1.01</v>
      </c>
      <c r="F17" s="522" t="str">
        <f>F13</f>
        <v>PENDAPATAN PAJAK DAERAH</v>
      </c>
      <c r="G17" s="523">
        <f>G18+G28+G39+G45+G48+G49+G52+G55+G56+G59+G62</f>
        <v>74320354000</v>
      </c>
      <c r="H17" s="523">
        <f>H18+H28+H39+H45+H48+H49+H52+H55+H56+H59+H62</f>
        <v>28886675605</v>
      </c>
      <c r="I17" s="523">
        <f>I18+I28+I39+I45+I48+I49+I52+I55+I56+I59+I62</f>
        <v>5156697325</v>
      </c>
      <c r="J17" s="523">
        <f t="shared" ref="J17" si="3">J18+J28+J39+J45+J48+J49+J52+J55+J56+J59+J62</f>
        <v>34043372930</v>
      </c>
      <c r="K17" s="523">
        <f>J17-G17</f>
        <v>-40276981070</v>
      </c>
      <c r="L17" s="524">
        <f>J17/G17*100</f>
        <v>45.806257771592421</v>
      </c>
      <c r="M17" s="469">
        <f>H18+H28+H39+H45+H48+H49+H52+H55+H56</f>
        <v>17567589996</v>
      </c>
    </row>
    <row r="18" spans="5:16" ht="18.75" customHeight="1" x14ac:dyDescent="0.2">
      <c r="E18" s="373" t="s">
        <v>170</v>
      </c>
      <c r="F18" s="351" t="s">
        <v>157</v>
      </c>
      <c r="G18" s="473">
        <f>G19+G22+G25</f>
        <v>2463180809</v>
      </c>
      <c r="H18" s="473">
        <f>H19+H22+H25</f>
        <v>821212025</v>
      </c>
      <c r="I18" s="473">
        <f>I19+I22+I25</f>
        <v>84640533</v>
      </c>
      <c r="J18" s="473">
        <f t="shared" ref="J18" si="4">J19+J22+J25</f>
        <v>905852558</v>
      </c>
      <c r="K18" s="473">
        <f>J18-G18</f>
        <v>-1557328251</v>
      </c>
      <c r="L18" s="505">
        <f>J18/G18*100</f>
        <v>36.775723271721866</v>
      </c>
    </row>
    <row r="19" spans="5:16" ht="18.75" customHeight="1" x14ac:dyDescent="0.2">
      <c r="E19" s="372" t="s">
        <v>171</v>
      </c>
      <c r="F19" s="335" t="s">
        <v>175</v>
      </c>
      <c r="G19" s="474">
        <v>2001580809</v>
      </c>
      <c r="H19" s="474">
        <f>H20+H21</f>
        <v>539333810</v>
      </c>
      <c r="I19" s="474">
        <f>I20+I21</f>
        <v>58711411</v>
      </c>
      <c r="J19" s="474">
        <f t="shared" ref="J19" si="5">J20+J21</f>
        <v>598045221</v>
      </c>
      <c r="K19" s="474"/>
      <c r="L19" s="506">
        <f>J19/G19*100</f>
        <v>29.878644834668776</v>
      </c>
      <c r="M19" s="470"/>
    </row>
    <row r="20" spans="5:16" ht="18.75" customHeight="1" x14ac:dyDescent="0.2">
      <c r="E20" s="372"/>
      <c r="F20" s="341" t="s">
        <v>149</v>
      </c>
      <c r="G20" s="475"/>
      <c r="H20" s="474">
        <f>'LRA-SEPTEMBER'!J20</f>
        <v>539053810</v>
      </c>
      <c r="I20" s="474">
        <f>'REKON-OKTOBER'!I16</f>
        <v>58711411</v>
      </c>
      <c r="J20" s="474">
        <f>H20+I20</f>
        <v>597765221</v>
      </c>
      <c r="K20" s="474"/>
      <c r="L20" s="507"/>
      <c r="M20" s="327"/>
      <c r="N20" s="327"/>
    </row>
    <row r="21" spans="5:16" ht="18.75" customHeight="1" x14ac:dyDescent="0.2">
      <c r="E21" s="372"/>
      <c r="F21" s="341" t="s">
        <v>147</v>
      </c>
      <c r="G21" s="475"/>
      <c r="H21" s="474">
        <f>'LRA-SEPTEMBER'!J21</f>
        <v>280000</v>
      </c>
      <c r="I21" s="474">
        <f>'REKON-OKTOBER'!I17</f>
        <v>0</v>
      </c>
      <c r="J21" s="474">
        <f>H21+I21</f>
        <v>280000</v>
      </c>
      <c r="K21" s="474"/>
      <c r="L21" s="507"/>
      <c r="M21" s="469"/>
    </row>
    <row r="22" spans="5:16" ht="21.75" customHeight="1" x14ac:dyDescent="0.2">
      <c r="E22" s="372" t="s">
        <v>173</v>
      </c>
      <c r="F22" s="336" t="s">
        <v>172</v>
      </c>
      <c r="G22" s="474">
        <v>350000000</v>
      </c>
      <c r="H22" s="474">
        <f>H23+H24</f>
        <v>251585715</v>
      </c>
      <c r="I22" s="474">
        <f>I23+I24</f>
        <v>15629122</v>
      </c>
      <c r="J22" s="474">
        <f>J23+J24</f>
        <v>267214837</v>
      </c>
      <c r="K22" s="474"/>
      <c r="L22" s="506">
        <f>J22/G22*100</f>
        <v>76.347096285714287</v>
      </c>
      <c r="M22" s="327"/>
      <c r="N22" s="327"/>
    </row>
    <row r="23" spans="5:16" ht="36.75" customHeight="1" x14ac:dyDescent="0.2">
      <c r="E23" s="372"/>
      <c r="F23" s="339" t="s">
        <v>150</v>
      </c>
      <c r="G23" s="474"/>
      <c r="H23" s="474">
        <f>'LRA-SEPTEMBER'!J23</f>
        <v>232134419</v>
      </c>
      <c r="I23" s="474">
        <f>'REKON-OKTOBER'!I19</f>
        <v>15629122</v>
      </c>
      <c r="J23" s="474">
        <f>H23+I23</f>
        <v>247763541</v>
      </c>
      <c r="K23" s="474"/>
      <c r="L23" s="506"/>
      <c r="M23" s="404"/>
    </row>
    <row r="24" spans="5:16" ht="34.5" customHeight="1" x14ac:dyDescent="0.2">
      <c r="E24" s="372"/>
      <c r="F24" s="339" t="s">
        <v>148</v>
      </c>
      <c r="G24" s="475"/>
      <c r="H24" s="474">
        <f>'LRA-SEPTEMBER'!J24</f>
        <v>19451296</v>
      </c>
      <c r="I24" s="474">
        <f>'REKON-OKTOBER'!I20</f>
        <v>0</v>
      </c>
      <c r="J24" s="474">
        <f>H24+I24</f>
        <v>19451296</v>
      </c>
      <c r="K24" s="474"/>
      <c r="L24" s="506"/>
      <c r="M24" s="327"/>
    </row>
    <row r="25" spans="5:16" ht="18.75" customHeight="1" x14ac:dyDescent="0.2">
      <c r="E25" s="372" t="s">
        <v>174</v>
      </c>
      <c r="F25" s="335" t="s">
        <v>176</v>
      </c>
      <c r="G25" s="474">
        <v>111600000</v>
      </c>
      <c r="H25" s="474">
        <f>H26+H27</f>
        <v>30292500</v>
      </c>
      <c r="I25" s="474">
        <f>I26+I27</f>
        <v>10300000</v>
      </c>
      <c r="J25" s="474">
        <f t="shared" ref="J25" si="6">J26+J27</f>
        <v>40592500</v>
      </c>
      <c r="K25" s="474"/>
      <c r="L25" s="506">
        <f>J25/G25*100</f>
        <v>36.373207885304659</v>
      </c>
      <c r="M25" s="327"/>
    </row>
    <row r="26" spans="5:16" ht="18.75" customHeight="1" x14ac:dyDescent="0.2">
      <c r="E26" s="372"/>
      <c r="F26" s="341" t="s">
        <v>151</v>
      </c>
      <c r="G26" s="474"/>
      <c r="H26" s="474">
        <f>'LRA-SEPTEMBER'!J26</f>
        <v>29442500</v>
      </c>
      <c r="I26" s="474">
        <f>'REKON-OKTOBER'!I22</f>
        <v>10300000</v>
      </c>
      <c r="J26" s="474">
        <f>H26+I26</f>
        <v>39742500</v>
      </c>
      <c r="K26" s="474"/>
      <c r="L26" s="506"/>
      <c r="M26" s="404"/>
    </row>
    <row r="27" spans="5:16" ht="18.75" customHeight="1" x14ac:dyDescent="0.2">
      <c r="E27" s="372"/>
      <c r="F27" s="341" t="str">
        <f xml:space="preserve"> "Penerimaan Piutang " &amp;F25</f>
        <v>Penerimaan Piutang Pajak Wisma Pariwisata</v>
      </c>
      <c r="G27" s="475"/>
      <c r="H27" s="474">
        <f>'LRA-SEPTEMBER'!J27</f>
        <v>850000</v>
      </c>
      <c r="I27" s="474">
        <f>'REKON-OKTOBER'!I23</f>
        <v>0</v>
      </c>
      <c r="J27" s="474">
        <f>H27+I27</f>
        <v>850000</v>
      </c>
      <c r="K27" s="474"/>
      <c r="L27" s="506"/>
      <c r="M27" s="469"/>
    </row>
    <row r="28" spans="5:16" ht="18.75" customHeight="1" x14ac:dyDescent="0.2">
      <c r="E28" s="373" t="s">
        <v>177</v>
      </c>
      <c r="F28" s="427" t="s">
        <v>159</v>
      </c>
      <c r="G28" s="476">
        <v>3637447807</v>
      </c>
      <c r="H28" s="473">
        <f>H29+H32+H35+H38</f>
        <v>1989093650</v>
      </c>
      <c r="I28" s="473">
        <f>I29+I32+I35+I38</f>
        <v>217346102</v>
      </c>
      <c r="J28" s="473">
        <f t="shared" ref="J28" si="7">J29+J32+J35+J38</f>
        <v>2206439752</v>
      </c>
      <c r="K28" s="473">
        <f>J28-G28</f>
        <v>-1431008055</v>
      </c>
      <c r="L28" s="505">
        <f>J28/G28*100</f>
        <v>60.659007883326034</v>
      </c>
      <c r="N28" s="404"/>
    </row>
    <row r="29" spans="5:16" ht="18.75" customHeight="1" x14ac:dyDescent="0.2">
      <c r="E29" s="372" t="s">
        <v>178</v>
      </c>
      <c r="F29" s="335" t="s">
        <v>179</v>
      </c>
      <c r="G29" s="477"/>
      <c r="H29" s="474">
        <f>H30+H31</f>
        <v>942720580</v>
      </c>
      <c r="I29" s="474">
        <f>I30+I31</f>
        <v>70774625</v>
      </c>
      <c r="J29" s="474">
        <f t="shared" ref="J29" si="8">J30+J31</f>
        <v>1013495205</v>
      </c>
      <c r="K29" s="474"/>
      <c r="L29" s="506"/>
      <c r="M29" s="327"/>
      <c r="N29" s="404"/>
      <c r="P29"/>
    </row>
    <row r="30" spans="5:16" ht="18.75" customHeight="1" x14ac:dyDescent="0.2">
      <c r="E30" s="372"/>
      <c r="F30" s="341" t="s">
        <v>180</v>
      </c>
      <c r="G30" s="474"/>
      <c r="H30" s="474">
        <f>'LRA-SEPTEMBER'!J30</f>
        <v>840536754</v>
      </c>
      <c r="I30" s="474">
        <f>'REKON-OKTOBER'!I26</f>
        <v>70774625</v>
      </c>
      <c r="J30" s="474">
        <f>H30+I30</f>
        <v>911311379</v>
      </c>
      <c r="K30" s="474"/>
      <c r="L30" s="506"/>
      <c r="M30" s="327"/>
      <c r="N30" s="404"/>
    </row>
    <row r="31" spans="5:16" ht="18.75" customHeight="1" x14ac:dyDescent="0.2">
      <c r="E31" s="372"/>
      <c r="F31" s="341" t="str">
        <f xml:space="preserve"> "Penerimaan Piutang " &amp;F29</f>
        <v>Penerimaan Piutang Pajak Restoran dan Sejenisnya</v>
      </c>
      <c r="G31" s="475"/>
      <c r="H31" s="474">
        <f>'LRA-SEPTEMBER'!J31</f>
        <v>102183826</v>
      </c>
      <c r="I31" s="474">
        <f>'REKON-OKTOBER'!I27</f>
        <v>0</v>
      </c>
      <c r="J31" s="474">
        <f>H31+I31</f>
        <v>102183826</v>
      </c>
      <c r="K31" s="474"/>
      <c r="L31" s="507"/>
      <c r="M31" s="327"/>
    </row>
    <row r="32" spans="5:16" ht="18.75" customHeight="1" x14ac:dyDescent="0.2">
      <c r="E32" s="372" t="s">
        <v>181</v>
      </c>
      <c r="F32" s="335" t="s">
        <v>182</v>
      </c>
      <c r="G32" s="477"/>
      <c r="H32" s="483">
        <f>H33+H34</f>
        <v>135853767</v>
      </c>
      <c r="I32" s="483">
        <f>I33+I34</f>
        <v>19827860</v>
      </c>
      <c r="J32" s="483">
        <f t="shared" ref="J32" si="9">J33+J34</f>
        <v>155681627</v>
      </c>
      <c r="K32" s="483"/>
      <c r="L32" s="506"/>
      <c r="M32" s="404"/>
    </row>
    <row r="33" spans="5:16" ht="18.75" customHeight="1" x14ac:dyDescent="0.2">
      <c r="E33" s="372"/>
      <c r="F33" s="341" t="s">
        <v>183</v>
      </c>
      <c r="G33" s="474"/>
      <c r="H33" s="474">
        <f>'LRA-SEPTEMBER'!J33</f>
        <v>129106467</v>
      </c>
      <c r="I33" s="474">
        <f>'REKON-OKTOBER'!I29</f>
        <v>19827860</v>
      </c>
      <c r="J33" s="474">
        <f>H33+I33</f>
        <v>148934327</v>
      </c>
      <c r="K33" s="474"/>
      <c r="L33" s="506"/>
      <c r="M33" s="404"/>
      <c r="N33" s="420"/>
    </row>
    <row r="34" spans="5:16" ht="18.75" customHeight="1" x14ac:dyDescent="0.2">
      <c r="E34" s="372"/>
      <c r="F34" s="341" t="str">
        <f xml:space="preserve"> "Penerimaan Piutang " &amp;F32</f>
        <v>Penerimaan Piutang Pajak Rumah Makan dan Sejenisnya</v>
      </c>
      <c r="G34" s="475"/>
      <c r="H34" s="474">
        <f>'LRA-SEPTEMBER'!J34</f>
        <v>6747300</v>
      </c>
      <c r="I34" s="474">
        <f>'REKON-OKTOBER'!I30</f>
        <v>0</v>
      </c>
      <c r="J34" s="474">
        <f>H34+I34</f>
        <v>6747300</v>
      </c>
      <c r="K34" s="474"/>
      <c r="L34" s="507"/>
      <c r="M34" s="327"/>
    </row>
    <row r="35" spans="5:16" ht="18.75" customHeight="1" x14ac:dyDescent="0.2">
      <c r="E35" s="372" t="s">
        <v>184</v>
      </c>
      <c r="F35" s="335" t="s">
        <v>185</v>
      </c>
      <c r="G35" s="477"/>
      <c r="H35" s="474">
        <f>H36+H37</f>
        <v>312819233</v>
      </c>
      <c r="I35" s="474">
        <f>I36+I37</f>
        <v>46791547</v>
      </c>
      <c r="J35" s="474">
        <f t="shared" ref="J35" si="10">J36+J37</f>
        <v>359610780</v>
      </c>
      <c r="K35" s="474"/>
      <c r="L35" s="506"/>
    </row>
    <row r="36" spans="5:16" ht="18.75" customHeight="1" x14ac:dyDescent="0.2">
      <c r="E36" s="372"/>
      <c r="F36" s="341" t="s">
        <v>186</v>
      </c>
      <c r="G36" s="475"/>
      <c r="H36" s="474">
        <f>'LRA-SEPTEMBER'!J36</f>
        <v>280143615</v>
      </c>
      <c r="I36" s="474">
        <f>'REKON-OKTOBER'!I32</f>
        <v>46791547</v>
      </c>
      <c r="J36" s="474">
        <f>H36+I36</f>
        <v>326935162</v>
      </c>
      <c r="K36" s="474"/>
      <c r="L36" s="507"/>
      <c r="M36" s="327"/>
    </row>
    <row r="37" spans="5:16" ht="18.75" customHeight="1" x14ac:dyDescent="0.2">
      <c r="E37" s="372"/>
      <c r="F37" s="341" t="str">
        <f xml:space="preserve"> "Penerimaan Piutang " &amp;F35</f>
        <v>Penerimaan Piutang Pajak Kafetaria dan Sejenisnya</v>
      </c>
      <c r="G37" s="475"/>
      <c r="H37" s="474">
        <f>'LRA-SEPTEMBER'!J37</f>
        <v>32675618</v>
      </c>
      <c r="I37" s="474">
        <f>'REKON-OKTOBER'!I33</f>
        <v>0</v>
      </c>
      <c r="J37" s="474">
        <f>H37+I37</f>
        <v>32675618</v>
      </c>
      <c r="K37" s="474"/>
      <c r="L37" s="506"/>
      <c r="M37" s="404"/>
      <c r="N37" s="327"/>
    </row>
    <row r="38" spans="5:16" ht="18.75" customHeight="1" x14ac:dyDescent="0.2">
      <c r="E38" s="372" t="s">
        <v>188</v>
      </c>
      <c r="F38" s="335" t="s">
        <v>187</v>
      </c>
      <c r="G38" s="477"/>
      <c r="H38" s="474">
        <f>'LRA-SEPTEMBER'!J38</f>
        <v>597700070</v>
      </c>
      <c r="I38" s="474">
        <f>'REKON-OKTOBER'!I34</f>
        <v>79952070</v>
      </c>
      <c r="J38" s="474">
        <f>H38+I38</f>
        <v>677652140</v>
      </c>
      <c r="K38" s="474"/>
      <c r="L38" s="506"/>
      <c r="M38" s="469"/>
      <c r="N38" s="327"/>
    </row>
    <row r="39" spans="5:16" ht="18.75" customHeight="1" x14ac:dyDescent="0.2">
      <c r="E39" s="373" t="s">
        <v>189</v>
      </c>
      <c r="F39" s="351" t="s">
        <v>160</v>
      </c>
      <c r="G39" s="473">
        <f>G40+G43</f>
        <v>11590549</v>
      </c>
      <c r="H39" s="473">
        <f>H40</f>
        <v>11860000</v>
      </c>
      <c r="I39" s="473">
        <f>I40</f>
        <v>1590000</v>
      </c>
      <c r="J39" s="473">
        <f t="shared" ref="J39" si="11">J40</f>
        <v>13450000</v>
      </c>
      <c r="K39" s="473">
        <f>J39-G39</f>
        <v>1859451</v>
      </c>
      <c r="L39" s="505">
        <f>J39/G39*100</f>
        <v>116.04282074990581</v>
      </c>
      <c r="N39" s="327"/>
    </row>
    <row r="40" spans="5:16" ht="18.75" customHeight="1" x14ac:dyDescent="0.2">
      <c r="E40" s="374" t="s">
        <v>191</v>
      </c>
      <c r="F40" s="337" t="s">
        <v>190</v>
      </c>
      <c r="G40" s="474">
        <v>11590549</v>
      </c>
      <c r="H40" s="474">
        <f>H41+H42+H43+H44</f>
        <v>11860000</v>
      </c>
      <c r="I40" s="474">
        <f>I41+I42+I43+I44</f>
        <v>1590000</v>
      </c>
      <c r="J40" s="474">
        <f>J41+J42+J43+J44</f>
        <v>13450000</v>
      </c>
      <c r="K40" s="474"/>
      <c r="L40" s="506">
        <f>J40/G40*100</f>
        <v>116.04282074990581</v>
      </c>
      <c r="N40" s="422"/>
      <c r="O40" s="421"/>
    </row>
    <row r="41" spans="5:16" ht="18.75" customHeight="1" x14ac:dyDescent="0.2">
      <c r="E41" s="374"/>
      <c r="F41" s="344" t="s">
        <v>192</v>
      </c>
      <c r="G41" s="474"/>
      <c r="H41" s="474">
        <f>'LRA-SEPTEMBER'!J41</f>
        <v>2130000</v>
      </c>
      <c r="I41" s="474">
        <f>'REKON-OKTOBER'!I37</f>
        <v>0</v>
      </c>
      <c r="J41" s="474">
        <f>H41+I41</f>
        <v>2130000</v>
      </c>
      <c r="K41" s="474"/>
      <c r="L41" s="506"/>
      <c r="N41" s="421"/>
      <c r="O41" s="327"/>
    </row>
    <row r="42" spans="5:16" ht="18.75" customHeight="1" x14ac:dyDescent="0.2">
      <c r="E42" s="374"/>
      <c r="F42" s="341" t="str">
        <f xml:space="preserve"> "Penerimaan Piutang " &amp;F40</f>
        <v>Penerimaan Piutang Pajak Diskotik, Karaoke, Club Malam, dan Sejenisnya</v>
      </c>
      <c r="G42" s="474"/>
      <c r="H42" s="474">
        <f>'LRA-SEPTEMBER'!J42</f>
        <v>0</v>
      </c>
      <c r="I42" s="474">
        <f>'REKON-OKTOBER'!I38</f>
        <v>0</v>
      </c>
      <c r="J42" s="474">
        <f>H42+I42</f>
        <v>0</v>
      </c>
      <c r="K42" s="474"/>
      <c r="L42" s="507"/>
      <c r="N42" s="327"/>
    </row>
    <row r="43" spans="5:16" ht="18.75" customHeight="1" x14ac:dyDescent="0.2">
      <c r="E43" s="374"/>
      <c r="F43" s="341" t="s">
        <v>225</v>
      </c>
      <c r="G43" s="474"/>
      <c r="H43" s="474">
        <f>'LRA-SEPTEMBER'!J43</f>
        <v>9730000</v>
      </c>
      <c r="I43" s="474">
        <f>'REKON-OKTOBER'!I39</f>
        <v>1590000</v>
      </c>
      <c r="J43" s="474">
        <f>H43+I43</f>
        <v>11320000</v>
      </c>
      <c r="K43" s="474"/>
      <c r="L43" s="507"/>
      <c r="M43"/>
    </row>
    <row r="44" spans="5:16" ht="18.75" customHeight="1" x14ac:dyDescent="0.2">
      <c r="E44" s="374"/>
      <c r="F44" s="341" t="s">
        <v>275</v>
      </c>
      <c r="G44" s="474"/>
      <c r="H44" s="474">
        <f>'LRA-SEPTEMBER'!J44</f>
        <v>0</v>
      </c>
      <c r="I44" s="474">
        <f>'REKON-OKTOBER'!I40</f>
        <v>0</v>
      </c>
      <c r="J44" s="474">
        <f>H44+I44</f>
        <v>0</v>
      </c>
      <c r="K44" s="474"/>
      <c r="L44" s="507"/>
      <c r="M44"/>
    </row>
    <row r="45" spans="5:16" ht="18.75" customHeight="1" x14ac:dyDescent="0.2">
      <c r="E45" s="373" t="s">
        <v>193</v>
      </c>
      <c r="F45" s="351" t="s">
        <v>161</v>
      </c>
      <c r="G45" s="473">
        <f>G46+G47</f>
        <v>846864648</v>
      </c>
      <c r="H45" s="473">
        <f>H46+H47</f>
        <v>387019100</v>
      </c>
      <c r="I45" s="473">
        <f>I46+I47</f>
        <v>80058500</v>
      </c>
      <c r="J45" s="473">
        <f t="shared" ref="J45" si="12">J46+J47</f>
        <v>467077600</v>
      </c>
      <c r="K45" s="473">
        <f>J45-G45</f>
        <v>-379787048</v>
      </c>
      <c r="L45" s="505">
        <f>J45/G45*100</f>
        <v>55.153748725144567</v>
      </c>
    </row>
    <row r="46" spans="5:16" ht="18.75" customHeight="1" x14ac:dyDescent="0.2">
      <c r="E46" s="372" t="s">
        <v>195</v>
      </c>
      <c r="F46" s="335" t="s">
        <v>194</v>
      </c>
      <c r="G46" s="478">
        <v>426864648</v>
      </c>
      <c r="H46" s="474">
        <f>'LRA-SEPTEMBER'!J46</f>
        <v>120700000</v>
      </c>
      <c r="I46" s="474">
        <f>'REKON-OKTOBER'!I42</f>
        <v>32525000</v>
      </c>
      <c r="J46" s="474">
        <f>H46+I46</f>
        <v>153225000</v>
      </c>
      <c r="K46" s="474"/>
      <c r="L46" s="506">
        <f t="shared" ref="L46:L52" si="13">J46/G46*100</f>
        <v>35.895453211670038</v>
      </c>
    </row>
    <row r="47" spans="5:16" ht="18.75" customHeight="1" x14ac:dyDescent="0.2">
      <c r="E47" s="372" t="s">
        <v>196</v>
      </c>
      <c r="F47" s="335" t="s">
        <v>197</v>
      </c>
      <c r="G47" s="478">
        <v>420000000</v>
      </c>
      <c r="H47" s="474">
        <f>'LRA-SEPTEMBER'!J47</f>
        <v>266319100</v>
      </c>
      <c r="I47" s="474">
        <f>'REKON-OKTOBER'!I43</f>
        <v>47533500</v>
      </c>
      <c r="J47" s="474">
        <f>H47+I47</f>
        <v>313852600</v>
      </c>
      <c r="K47" s="474"/>
      <c r="L47" s="506">
        <f t="shared" si="13"/>
        <v>74.726809523809521</v>
      </c>
      <c r="M47" s="404"/>
    </row>
    <row r="48" spans="5:16" ht="18.75" customHeight="1" x14ac:dyDescent="0.2">
      <c r="E48" s="373" t="s">
        <v>198</v>
      </c>
      <c r="F48" s="351" t="s">
        <v>162</v>
      </c>
      <c r="G48" s="479">
        <v>20400000000</v>
      </c>
      <c r="H48" s="473">
        <f>'LRA-SEPTEMBER'!J48</f>
        <v>14018348176</v>
      </c>
      <c r="I48" s="473">
        <f>'REKON-OKTOBER'!I44</f>
        <v>1559395072</v>
      </c>
      <c r="J48" s="473">
        <f>H48+I48</f>
        <v>15577743248</v>
      </c>
      <c r="K48" s="473">
        <f>J48-G48</f>
        <v>-4822256752</v>
      </c>
      <c r="L48" s="505">
        <f t="shared" si="13"/>
        <v>76.361486509803925</v>
      </c>
      <c r="M48" s="404"/>
      <c r="P48" s="403"/>
    </row>
    <row r="49" spans="5:14" ht="18.75" customHeight="1" x14ac:dyDescent="0.2">
      <c r="E49" s="373" t="s">
        <v>199</v>
      </c>
      <c r="F49" s="351" t="s">
        <v>85</v>
      </c>
      <c r="G49" s="480">
        <v>300000000</v>
      </c>
      <c r="H49" s="480">
        <f>H50+H51</f>
        <v>33870000</v>
      </c>
      <c r="I49" s="480">
        <f>I50+I51</f>
        <v>3065000</v>
      </c>
      <c r="J49" s="480">
        <f t="shared" ref="J49" si="14">J50+J51</f>
        <v>36935000</v>
      </c>
      <c r="K49" s="473">
        <f>J49-G49</f>
        <v>-263065000</v>
      </c>
      <c r="L49" s="505">
        <f t="shared" si="13"/>
        <v>12.311666666666667</v>
      </c>
      <c r="M49" s="405"/>
      <c r="N49" s="403"/>
    </row>
    <row r="50" spans="5:14" ht="18.75" customHeight="1" x14ac:dyDescent="0.2">
      <c r="E50" s="373"/>
      <c r="F50" s="344" t="s">
        <v>163</v>
      </c>
      <c r="G50" s="480"/>
      <c r="H50" s="474">
        <f>'LRA-SEPTEMBER'!J50</f>
        <v>31570000</v>
      </c>
      <c r="I50" s="474">
        <f>'REKON-OKTOBER'!I46</f>
        <v>3065000</v>
      </c>
      <c r="J50" s="474">
        <f>H50+I50</f>
        <v>34635000</v>
      </c>
      <c r="K50" s="474"/>
      <c r="L50" s="505"/>
    </row>
    <row r="51" spans="5:14" ht="18.75" customHeight="1" x14ac:dyDescent="0.2">
      <c r="E51" s="373"/>
      <c r="F51" s="341" t="str">
        <f xml:space="preserve"> "Penerimaan Piutang " &amp;F49</f>
        <v>Penerimaan Piutang Pajak Parkir</v>
      </c>
      <c r="G51" s="480"/>
      <c r="H51" s="474">
        <f>'LRA-SEPTEMBER'!J51</f>
        <v>2300000</v>
      </c>
      <c r="I51" s="474">
        <f>'REKON-OKTOBER'!I47</f>
        <v>0</v>
      </c>
      <c r="J51" s="474">
        <f>H51+I51</f>
        <v>2300000</v>
      </c>
      <c r="K51" s="474"/>
      <c r="L51" s="505"/>
    </row>
    <row r="52" spans="5:14" ht="18.75" customHeight="1" x14ac:dyDescent="0.2">
      <c r="E52" s="373" t="s">
        <v>202</v>
      </c>
      <c r="F52" s="351" t="s">
        <v>200</v>
      </c>
      <c r="G52" s="480">
        <v>80000000</v>
      </c>
      <c r="H52" s="480">
        <f>H53+H54</f>
        <v>107180795</v>
      </c>
      <c r="I52" s="480">
        <f>I53+I54</f>
        <v>637000</v>
      </c>
      <c r="J52" s="480">
        <f t="shared" ref="J52" si="15">J53+J54</f>
        <v>107817795</v>
      </c>
      <c r="K52" s="473">
        <f>J52-G52</f>
        <v>27817795</v>
      </c>
      <c r="L52" s="505">
        <f t="shared" si="13"/>
        <v>134.77224375</v>
      </c>
    </row>
    <row r="53" spans="5:14" ht="18.75" customHeight="1" x14ac:dyDescent="0.2">
      <c r="E53" s="372"/>
      <c r="F53" s="341" t="s">
        <v>201</v>
      </c>
      <c r="G53" s="478"/>
      <c r="H53" s="474">
        <f>'LRA-SEPTEMBER'!J53</f>
        <v>104663295</v>
      </c>
      <c r="I53" s="474">
        <f>'REKON-OKTOBER'!I49</f>
        <v>637000</v>
      </c>
      <c r="J53" s="474">
        <f>H53+I53</f>
        <v>105300295</v>
      </c>
      <c r="K53" s="474"/>
      <c r="L53" s="506"/>
      <c r="M53" s="403"/>
    </row>
    <row r="54" spans="5:14" ht="18.75" customHeight="1" x14ac:dyDescent="0.2">
      <c r="E54" s="372"/>
      <c r="F54" s="341" t="str">
        <f xml:space="preserve"> "Penerimaan Piutang " &amp;F52</f>
        <v>Penerimaan Piutang Pajak Air Tanah</v>
      </c>
      <c r="G54" s="481"/>
      <c r="H54" s="474">
        <f>'LRA-SEPTEMBER'!J54</f>
        <v>2517500</v>
      </c>
      <c r="I54" s="474">
        <f>'REKON-OKTOBER'!I50</f>
        <v>0</v>
      </c>
      <c r="J54" s="474">
        <f>H54+I54</f>
        <v>2517500</v>
      </c>
      <c r="K54" s="474"/>
      <c r="L54" s="507"/>
    </row>
    <row r="55" spans="5:14" ht="18.75" customHeight="1" x14ac:dyDescent="0.2">
      <c r="E55" s="373" t="s">
        <v>203</v>
      </c>
      <c r="F55" s="351" t="s">
        <v>87</v>
      </c>
      <c r="G55" s="480">
        <v>500000000</v>
      </c>
      <c r="H55" s="473">
        <f>'LRA-SEPTEMBER'!J55</f>
        <v>25200000</v>
      </c>
      <c r="I55" s="473">
        <f>'REKON-OKTOBER'!I51</f>
        <v>8400000</v>
      </c>
      <c r="J55" s="473">
        <f>H55+I55</f>
        <v>33600000</v>
      </c>
      <c r="K55" s="473">
        <f>J55-G55</f>
        <v>-466400000</v>
      </c>
      <c r="L55" s="505">
        <f>J55/G55*100</f>
        <v>6.72</v>
      </c>
    </row>
    <row r="56" spans="5:14" ht="18.75" customHeight="1" x14ac:dyDescent="0.2">
      <c r="E56" s="373" t="s">
        <v>204</v>
      </c>
      <c r="F56" s="351" t="s">
        <v>226</v>
      </c>
      <c r="G56" s="480">
        <v>785886750</v>
      </c>
      <c r="H56" s="480">
        <f>H57+H58</f>
        <v>173806250</v>
      </c>
      <c r="I56" s="480">
        <f>I57+I58</f>
        <v>10678050</v>
      </c>
      <c r="J56" s="473">
        <f>J57+J58</f>
        <v>184484300</v>
      </c>
      <c r="K56" s="473">
        <f>J56-G56</f>
        <v>-601402450</v>
      </c>
      <c r="L56" s="505">
        <f t="shared" ref="L56" si="16">J56/G56*100</f>
        <v>23.474667310525341</v>
      </c>
      <c r="N56" s="403" t="s">
        <v>284</v>
      </c>
    </row>
    <row r="57" spans="5:14" ht="18.75" customHeight="1" x14ac:dyDescent="0.2">
      <c r="E57" s="373"/>
      <c r="F57" s="401" t="s">
        <v>228</v>
      </c>
      <c r="G57" s="480"/>
      <c r="H57" s="474">
        <f>'LRA-SEPTEMBER'!J57</f>
        <v>173806250</v>
      </c>
      <c r="I57" s="474">
        <f>'REKON-OKTOBER'!I53</f>
        <v>10678050</v>
      </c>
      <c r="J57" s="474">
        <f>H57+I57</f>
        <v>184484300</v>
      </c>
      <c r="K57" s="474"/>
      <c r="L57" s="505"/>
    </row>
    <row r="58" spans="5:14" ht="18.75" customHeight="1" x14ac:dyDescent="0.2">
      <c r="E58" s="373"/>
      <c r="F58" s="401" t="s">
        <v>227</v>
      </c>
      <c r="G58" s="480"/>
      <c r="H58" s="474">
        <f>'LRA-SEPTEMBER'!J58</f>
        <v>0</v>
      </c>
      <c r="I58" s="474">
        <f>'REKON-OKTOBER'!I54</f>
        <v>0</v>
      </c>
      <c r="J58" s="474">
        <f>H58+I58</f>
        <v>0</v>
      </c>
      <c r="K58" s="474"/>
      <c r="L58" s="505"/>
    </row>
    <row r="59" spans="5:14" ht="27" customHeight="1" x14ac:dyDescent="0.2">
      <c r="E59" s="373" t="s">
        <v>206</v>
      </c>
      <c r="F59" s="360" t="s">
        <v>205</v>
      </c>
      <c r="G59" s="482">
        <f>G60+G61</f>
        <v>33451567633</v>
      </c>
      <c r="H59" s="482">
        <f>H60+H61</f>
        <v>6863810959</v>
      </c>
      <c r="I59" s="482">
        <f>I60+I61</f>
        <v>2442792618</v>
      </c>
      <c r="J59" s="482">
        <f t="shared" ref="J59" si="17">J60+J61</f>
        <v>9306603577</v>
      </c>
      <c r="K59" s="473">
        <f>J59-G59</f>
        <v>-24144964056</v>
      </c>
      <c r="L59" s="508">
        <f>J59/G59*100</f>
        <v>27.821128382094201</v>
      </c>
      <c r="M59" s="327">
        <f>J59+J68</f>
        <v>10280653216.92</v>
      </c>
      <c r="N59" s="403"/>
    </row>
    <row r="60" spans="5:14" ht="27" customHeight="1" x14ac:dyDescent="0.2">
      <c r="E60" s="372"/>
      <c r="F60" s="339" t="s">
        <v>207</v>
      </c>
      <c r="G60" s="481">
        <v>15673511656</v>
      </c>
      <c r="H60" s="474">
        <f>'LRA-SEPTEMBER'!J60</f>
        <v>4669614414</v>
      </c>
      <c r="I60" s="474">
        <f>'REKON-OKTOBER'!I56</f>
        <v>1949616810</v>
      </c>
      <c r="J60" s="474">
        <f>H60+I60</f>
        <v>6619231224</v>
      </c>
      <c r="K60" s="474"/>
      <c r="L60" s="509">
        <f t="shared" ref="L60" si="18">J60/G60*100</f>
        <v>42.231960324386414</v>
      </c>
      <c r="M60" s="469">
        <f>G60*40%</f>
        <v>6269404662.4000006</v>
      </c>
      <c r="N60" s="469">
        <f>J60-M60</f>
        <v>349826561.59999943</v>
      </c>
    </row>
    <row r="61" spans="5:14" ht="27" customHeight="1" x14ac:dyDescent="0.2">
      <c r="E61" s="372"/>
      <c r="F61" s="339" t="s">
        <v>208</v>
      </c>
      <c r="G61" s="481">
        <v>17778055977</v>
      </c>
      <c r="H61" s="474">
        <f>'LRA-SEPTEMBER'!J61</f>
        <v>2194196545</v>
      </c>
      <c r="I61" s="474">
        <f>'REKON-OKTOBER'!I57</f>
        <v>493175808</v>
      </c>
      <c r="J61" s="474">
        <f>H61+I61</f>
        <v>2687372353</v>
      </c>
      <c r="K61" s="474"/>
      <c r="L61" s="507"/>
      <c r="M61" s="327"/>
    </row>
    <row r="62" spans="5:14" ht="26.25" customHeight="1" x14ac:dyDescent="0.2">
      <c r="E62" s="373" t="s">
        <v>209</v>
      </c>
      <c r="F62" s="352" t="s">
        <v>115</v>
      </c>
      <c r="G62" s="480">
        <v>11843815804</v>
      </c>
      <c r="H62" s="473">
        <f>'LRA-SEPTEMBER'!J62</f>
        <v>4455274650</v>
      </c>
      <c r="I62" s="473">
        <f>'REKON-OKTOBER'!I58</f>
        <v>748094450</v>
      </c>
      <c r="J62" s="473">
        <f>H62+I62</f>
        <v>5203369100</v>
      </c>
      <c r="K62" s="473">
        <f>J62-G62</f>
        <v>-6640446704</v>
      </c>
      <c r="L62" s="510">
        <f>J62/G62*100</f>
        <v>43.933215326117036</v>
      </c>
      <c r="M62" s="419"/>
    </row>
    <row r="63" spans="5:14" ht="10.5" customHeight="1" x14ac:dyDescent="0.2">
      <c r="E63" s="372"/>
      <c r="F63" s="336"/>
      <c r="G63" s="478"/>
      <c r="H63" s="478"/>
      <c r="I63" s="478"/>
      <c r="J63" s="478"/>
      <c r="K63" s="474"/>
      <c r="L63" s="506"/>
    </row>
    <row r="64" spans="5:14" ht="18.75" customHeight="1" x14ac:dyDescent="0.2">
      <c r="E64" s="525" t="str">
        <f>E14</f>
        <v>4.1.02</v>
      </c>
      <c r="F64" s="526" t="str">
        <f>F14</f>
        <v>HASIL RETRIBUSI DAERAH</v>
      </c>
      <c r="G64" s="519">
        <f>G65</f>
        <v>538484000</v>
      </c>
      <c r="H64" s="519">
        <f>H65</f>
        <v>30385600</v>
      </c>
      <c r="I64" s="519">
        <f>I65</f>
        <v>0</v>
      </c>
      <c r="J64" s="519">
        <f t="shared" ref="J64:J65" si="19">J65</f>
        <v>30385600</v>
      </c>
      <c r="K64" s="523">
        <f>J64-G64</f>
        <v>-508098400</v>
      </c>
      <c r="L64" s="524">
        <f>J64/G64*100</f>
        <v>5.6428046144360842</v>
      </c>
    </row>
    <row r="65" spans="5:14" s="313" customFormat="1" ht="18.75" customHeight="1" x14ac:dyDescent="0.2">
      <c r="E65" s="372" t="s">
        <v>210</v>
      </c>
      <c r="F65" s="371" t="s">
        <v>93</v>
      </c>
      <c r="G65" s="478">
        <f>G66+G67</f>
        <v>538484000</v>
      </c>
      <c r="H65" s="481">
        <f>H66</f>
        <v>30385600</v>
      </c>
      <c r="I65" s="481">
        <f>I66</f>
        <v>0</v>
      </c>
      <c r="J65" s="481">
        <f t="shared" si="19"/>
        <v>30385600</v>
      </c>
      <c r="K65" s="473"/>
      <c r="L65" s="507">
        <f>J65/G65*100</f>
        <v>5.6428046144360842</v>
      </c>
    </row>
    <row r="66" spans="5:14" ht="18.75" customHeight="1" x14ac:dyDescent="0.2">
      <c r="E66" s="372" t="s">
        <v>211</v>
      </c>
      <c r="F66" s="336" t="s">
        <v>212</v>
      </c>
      <c r="G66" s="481">
        <v>538484000</v>
      </c>
      <c r="H66" s="474">
        <f>'LRA-SEPTEMBER'!J66</f>
        <v>30385600</v>
      </c>
      <c r="I66" s="474">
        <f>'REKON-OKTOBER'!I62</f>
        <v>0</v>
      </c>
      <c r="J66" s="474">
        <f>H66+I66</f>
        <v>30385600</v>
      </c>
      <c r="K66" s="474"/>
      <c r="L66" s="506">
        <f>J66/G66*100</f>
        <v>5.6428046144360842</v>
      </c>
    </row>
    <row r="67" spans="5:14" ht="21" customHeight="1" x14ac:dyDescent="0.2">
      <c r="E67" s="372"/>
      <c r="F67" s="339" t="s">
        <v>213</v>
      </c>
      <c r="G67" s="478"/>
      <c r="H67" s="474">
        <f>'LRA-SEPTEMBER'!J67</f>
        <v>30385600</v>
      </c>
      <c r="I67" s="474">
        <f>'REKON-OKTOBER'!I63</f>
        <v>0</v>
      </c>
      <c r="J67" s="474">
        <f>H67+I67</f>
        <v>30385600</v>
      </c>
      <c r="K67" s="474"/>
      <c r="L67" s="506"/>
    </row>
    <row r="68" spans="5:14" ht="21" customHeight="1" x14ac:dyDescent="0.2">
      <c r="E68" s="525" t="s">
        <v>214</v>
      </c>
      <c r="F68" s="526" t="str">
        <f>F15</f>
        <v>LAIN-LAIN PAD YANG SAH</v>
      </c>
      <c r="G68" s="519">
        <f>G69</f>
        <v>300000000</v>
      </c>
      <c r="H68" s="519">
        <f>H69</f>
        <v>761445796</v>
      </c>
      <c r="I68" s="519">
        <f>I69</f>
        <v>212603843.92000002</v>
      </c>
      <c r="J68" s="519">
        <f t="shared" ref="J68" si="20">J69</f>
        <v>974049639.91999996</v>
      </c>
      <c r="K68" s="523">
        <f>J68-G68</f>
        <v>674049639.91999996</v>
      </c>
      <c r="L68" s="524">
        <f>J68/G68*100</f>
        <v>324.68321330666663</v>
      </c>
    </row>
    <row r="69" spans="5:14" ht="24" customHeight="1" x14ac:dyDescent="0.2">
      <c r="E69" s="372" t="s">
        <v>216</v>
      </c>
      <c r="F69" s="371" t="s">
        <v>217</v>
      </c>
      <c r="G69" s="478">
        <v>300000000</v>
      </c>
      <c r="H69" s="478">
        <f>H70+H71+H72</f>
        <v>761445796</v>
      </c>
      <c r="I69" s="478">
        <f>I70+I71+I72</f>
        <v>212603843.92000002</v>
      </c>
      <c r="J69" s="478">
        <f t="shared" ref="J69" si="21">J70+J71+J72</f>
        <v>974049639.91999996</v>
      </c>
      <c r="K69" s="473"/>
      <c r="L69" s="506">
        <f>J69/G69*100</f>
        <v>324.68321330666663</v>
      </c>
      <c r="M69" s="405"/>
    </row>
    <row r="70" spans="5:14" ht="24" customHeight="1" x14ac:dyDescent="0.25">
      <c r="E70" s="372" t="s">
        <v>215</v>
      </c>
      <c r="F70" s="339" t="s">
        <v>218</v>
      </c>
      <c r="G70" s="478">
        <v>300000000</v>
      </c>
      <c r="H70" s="474">
        <f>'LRA-SEPTEMBER'!J70</f>
        <v>759263488</v>
      </c>
      <c r="I70" s="474">
        <f>'REKON-OKTOBER'!I66</f>
        <v>199745555</v>
      </c>
      <c r="J70" s="474">
        <f>H70+I70</f>
        <v>959009043</v>
      </c>
      <c r="K70" s="474"/>
      <c r="L70" s="506">
        <f>J70/G70*100</f>
        <v>319.66968100000003</v>
      </c>
      <c r="M70" s="423"/>
      <c r="N70" s="424"/>
    </row>
    <row r="71" spans="5:14" ht="24" customHeight="1" x14ac:dyDescent="0.25">
      <c r="E71" s="372"/>
      <c r="F71" s="339" t="s">
        <v>281</v>
      </c>
      <c r="G71" s="478"/>
      <c r="H71" s="474">
        <f>'LRA-SEPTEMBER'!J71</f>
        <v>2182308</v>
      </c>
      <c r="I71" s="474">
        <f>'REKON-OKTOBER'!I67</f>
        <v>12858288.920000002</v>
      </c>
      <c r="J71" s="474">
        <f>H71+I71</f>
        <v>15040596.920000002</v>
      </c>
      <c r="K71" s="474"/>
      <c r="L71" s="506"/>
      <c r="M71" s="423"/>
      <c r="N71" s="424"/>
    </row>
    <row r="72" spans="5:14" ht="24" customHeight="1" x14ac:dyDescent="0.25">
      <c r="E72" s="372"/>
      <c r="F72" s="339" t="s">
        <v>229</v>
      </c>
      <c r="G72" s="478"/>
      <c r="H72" s="474">
        <f>'LRA-SEPTEMBER'!J72</f>
        <v>0</v>
      </c>
      <c r="I72" s="474">
        <f>'REKON-OKTOBER'!I68</f>
        <v>0</v>
      </c>
      <c r="J72" s="474">
        <f>H72+I72</f>
        <v>0</v>
      </c>
      <c r="K72" s="474"/>
      <c r="L72" s="506"/>
      <c r="M72" s="423"/>
      <c r="N72" s="424"/>
    </row>
    <row r="73" spans="5:14" ht="10.5" customHeight="1" thickBot="1" x14ac:dyDescent="0.3">
      <c r="E73" s="345"/>
      <c r="F73" s="335"/>
      <c r="G73" s="334"/>
      <c r="H73" s="334"/>
      <c r="I73" s="334"/>
      <c r="J73" s="334"/>
      <c r="K73" s="332"/>
      <c r="L73" s="333"/>
      <c r="M73" s="424"/>
      <c r="N73" s="424"/>
    </row>
    <row r="74" spans="5:14" ht="10.5" customHeight="1" x14ac:dyDescent="0.25">
      <c r="E74" s="353"/>
      <c r="F74" s="354"/>
      <c r="G74" s="355"/>
      <c r="H74" s="355"/>
      <c r="I74" s="355"/>
      <c r="J74" s="355"/>
      <c r="K74" s="355"/>
      <c r="L74" s="356"/>
      <c r="M74" s="423"/>
      <c r="N74" s="424"/>
    </row>
    <row r="75" spans="5:14" ht="10.5" customHeight="1" x14ac:dyDescent="0.2">
      <c r="E75" s="364"/>
      <c r="F75" s="365"/>
      <c r="G75" s="366"/>
      <c r="H75" s="366"/>
      <c r="I75" s="366"/>
      <c r="J75" s="366"/>
      <c r="K75" s="366"/>
      <c r="L75" s="367"/>
    </row>
    <row r="76" spans="5:14" ht="19.5" customHeight="1" x14ac:dyDescent="0.2">
      <c r="J76" s="866" t="s">
        <v>326</v>
      </c>
      <c r="K76" s="866"/>
      <c r="L76" s="866"/>
    </row>
    <row r="77" spans="5:14" ht="12.75" customHeight="1" x14ac:dyDescent="0.2">
      <c r="E77" s="867"/>
      <c r="F77" s="867"/>
      <c r="G77" s="868"/>
      <c r="H77" s="868"/>
      <c r="I77" s="868"/>
      <c r="J77" s="869" t="s">
        <v>288</v>
      </c>
      <c r="K77" s="869"/>
      <c r="L77" s="869"/>
      <c r="M77" s="860"/>
      <c r="N77" s="860"/>
    </row>
    <row r="78" spans="5:14" x14ac:dyDescent="0.2">
      <c r="J78" s="511"/>
      <c r="K78" s="511"/>
      <c r="L78" s="511"/>
    </row>
    <row r="79" spans="5:14" ht="28.5" customHeight="1" x14ac:dyDescent="0.2">
      <c r="J79" s="511"/>
      <c r="K79" s="511"/>
      <c r="L79" s="511"/>
    </row>
    <row r="80" spans="5:14" x14ac:dyDescent="0.2">
      <c r="E80" s="838"/>
      <c r="F80" s="838"/>
      <c r="G80" s="838"/>
      <c r="H80" s="838"/>
      <c r="I80" s="838"/>
      <c r="J80" s="865" t="str">
        <f>'[2]SPJ-MEI'!$C$82</f>
        <v>A. SUFARDIMAN,.SH.M.Si</v>
      </c>
      <c r="K80" s="865"/>
      <c r="L80" s="865"/>
      <c r="M80" s="318"/>
      <c r="N80" s="316"/>
    </row>
    <row r="81" spans="5:14" x14ac:dyDescent="0.2">
      <c r="E81" s="833"/>
      <c r="F81" s="833"/>
      <c r="G81" s="832"/>
      <c r="H81" s="833"/>
      <c r="I81" s="833"/>
      <c r="J81" s="862" t="str">
        <f>'[2]SPJ-MEI'!$C$83</f>
        <v>NIP. 19730215 200003 1 005</v>
      </c>
      <c r="K81" s="862"/>
      <c r="L81" s="862"/>
      <c r="M81" s="863"/>
      <c r="N81" s="863"/>
    </row>
    <row r="82" spans="5:14" x14ac:dyDescent="0.2">
      <c r="F82" s="316"/>
      <c r="G82" s="314"/>
      <c r="H82" s="314"/>
      <c r="I82" s="314"/>
      <c r="J82" s="833"/>
      <c r="K82" s="833"/>
      <c r="L82" s="833"/>
      <c r="M82" s="863"/>
      <c r="N82" s="863"/>
    </row>
    <row r="83" spans="5:14" x14ac:dyDescent="0.2">
      <c r="F83" s="316"/>
      <c r="G83" s="314"/>
      <c r="H83" s="314"/>
      <c r="I83" s="314"/>
      <c r="J83" s="727"/>
      <c r="K83" s="727"/>
      <c r="L83" s="727"/>
      <c r="M83" s="736"/>
      <c r="N83" s="736"/>
    </row>
    <row r="84" spans="5:14" x14ac:dyDescent="0.2">
      <c r="F84" s="727"/>
      <c r="G84" s="833"/>
      <c r="H84" s="833"/>
      <c r="I84" s="833"/>
      <c r="J84" s="833"/>
      <c r="K84" s="833"/>
      <c r="L84" s="833"/>
      <c r="M84" s="833"/>
      <c r="N84" s="833"/>
    </row>
    <row r="85" spans="5:14" x14ac:dyDescent="0.2">
      <c r="F85" s="368"/>
      <c r="G85" s="369"/>
      <c r="H85" s="727"/>
      <c r="I85" s="727"/>
      <c r="J85" s="727"/>
      <c r="K85" s="727"/>
      <c r="L85" s="727"/>
      <c r="M85" s="727"/>
      <c r="N85" s="727"/>
    </row>
    <row r="86" spans="5:14" x14ac:dyDescent="0.2">
      <c r="G86" s="727"/>
      <c r="H86" s="727"/>
      <c r="I86" s="727"/>
      <c r="J86" s="727"/>
      <c r="K86" s="727"/>
      <c r="L86" s="727"/>
      <c r="M86" s="727"/>
      <c r="N86" s="727"/>
    </row>
    <row r="87" spans="5:14" x14ac:dyDescent="0.2">
      <c r="F87" s="338"/>
      <c r="G87" s="736"/>
      <c r="H87" s="727"/>
      <c r="I87" s="727"/>
      <c r="J87" s="727"/>
      <c r="K87" s="727"/>
      <c r="L87" s="727"/>
      <c r="M87" s="727"/>
      <c r="N87" s="727"/>
    </row>
    <row r="88" spans="5:14" x14ac:dyDescent="0.2">
      <c r="F88" s="338"/>
      <c r="G88" s="316"/>
      <c r="H88" s="727"/>
      <c r="I88" s="727"/>
      <c r="J88" s="727"/>
      <c r="K88" s="727"/>
      <c r="L88" s="727"/>
      <c r="M88" s="727"/>
      <c r="N88" s="727"/>
    </row>
    <row r="89" spans="5:14" x14ac:dyDescent="0.2">
      <c r="F89" s="338"/>
      <c r="G89" s="736"/>
      <c r="H89" s="727"/>
      <c r="I89" s="727"/>
      <c r="J89" s="727"/>
      <c r="K89" s="727"/>
      <c r="L89" s="727"/>
      <c r="M89" s="727"/>
      <c r="N89" s="727"/>
    </row>
    <row r="90" spans="5:14" x14ac:dyDescent="0.2">
      <c r="F90" s="314"/>
      <c r="G90" s="736"/>
      <c r="H90" s="727"/>
      <c r="I90" s="727"/>
      <c r="J90" s="727"/>
      <c r="K90" s="727"/>
      <c r="L90" s="727"/>
      <c r="M90" s="727"/>
      <c r="N90" s="727"/>
    </row>
    <row r="91" spans="5:14" x14ac:dyDescent="0.2">
      <c r="H91" s="727"/>
      <c r="I91" s="727"/>
      <c r="J91" s="727"/>
      <c r="K91" s="727"/>
      <c r="L91" s="727"/>
      <c r="M91" s="727"/>
      <c r="N91" s="727"/>
    </row>
    <row r="92" spans="5:14" x14ac:dyDescent="0.2">
      <c r="F92" s="314"/>
      <c r="G92" s="736"/>
    </row>
    <row r="93" spans="5:14" x14ac:dyDescent="0.2">
      <c r="I93" s="328" t="s">
        <v>145</v>
      </c>
    </row>
    <row r="96" spans="5:14" x14ac:dyDescent="0.2">
      <c r="E96" s="864"/>
      <c r="F96" s="864"/>
      <c r="G96" s="864"/>
      <c r="H96" s="864"/>
      <c r="I96" s="864"/>
      <c r="J96" s="864"/>
      <c r="K96" s="864"/>
      <c r="L96" s="864"/>
    </row>
    <row r="97" spans="5:13" x14ac:dyDescent="0.2">
      <c r="E97" s="864"/>
      <c r="F97" s="864"/>
      <c r="G97" s="864"/>
      <c r="H97" s="864"/>
      <c r="I97" s="864"/>
      <c r="J97" s="864"/>
      <c r="K97" s="864"/>
      <c r="L97" s="864"/>
    </row>
    <row r="98" spans="5:13" x14ac:dyDescent="0.2">
      <c r="E98" s="861"/>
      <c r="F98" s="861"/>
      <c r="G98" s="861"/>
      <c r="H98" s="861"/>
      <c r="I98" s="861"/>
      <c r="J98" s="861"/>
      <c r="K98" s="861"/>
      <c r="L98" s="861"/>
    </row>
    <row r="99" spans="5:13" x14ac:dyDescent="0.2">
      <c r="E99" s="425"/>
      <c r="F99" s="425"/>
      <c r="G99" s="425"/>
      <c r="H99" s="425"/>
      <c r="I99" s="425"/>
      <c r="J99" s="425"/>
      <c r="K99" s="425"/>
      <c r="L99" s="425"/>
      <c r="M99" s="425"/>
    </row>
    <row r="100" spans="5:13" x14ac:dyDescent="0.2">
      <c r="E100" s="433"/>
      <c r="F100" s="434"/>
      <c r="G100" s="435"/>
      <c r="H100" s="434"/>
      <c r="I100" s="434"/>
      <c r="J100" s="434"/>
      <c r="K100" s="434"/>
      <c r="L100" s="434"/>
      <c r="M100" s="425"/>
    </row>
    <row r="101" spans="5:13" ht="17.25" customHeight="1" x14ac:dyDescent="0.2">
      <c r="E101" s="436"/>
      <c r="F101" s="437"/>
      <c r="G101" s="438"/>
      <c r="H101" s="438"/>
      <c r="I101" s="438"/>
      <c r="J101" s="438"/>
      <c r="K101" s="438"/>
      <c r="L101" s="439"/>
      <c r="M101" s="425"/>
    </row>
    <row r="102" spans="5:13" ht="17.25" customHeight="1" x14ac:dyDescent="0.2">
      <c r="E102" s="440"/>
      <c r="F102" s="441"/>
      <c r="G102" s="442"/>
      <c r="H102" s="442"/>
      <c r="I102" s="442"/>
      <c r="J102" s="442"/>
      <c r="K102" s="442"/>
      <c r="L102" s="443"/>
      <c r="M102" s="425"/>
    </row>
    <row r="103" spans="5:13" ht="22.5" customHeight="1" x14ac:dyDescent="0.2">
      <c r="E103" s="440"/>
      <c r="F103" s="441"/>
      <c r="G103" s="442"/>
      <c r="H103" s="442"/>
      <c r="I103" s="442"/>
      <c r="J103" s="442"/>
      <c r="K103" s="442"/>
      <c r="L103" s="443"/>
      <c r="M103" s="425"/>
    </row>
    <row r="104" spans="5:13" ht="22.5" customHeight="1" x14ac:dyDescent="0.2">
      <c r="E104" s="440"/>
      <c r="F104" s="441"/>
      <c r="G104" s="442"/>
      <c r="H104" s="442"/>
      <c r="I104" s="442"/>
      <c r="J104" s="442"/>
      <c r="K104" s="442"/>
      <c r="L104" s="443"/>
      <c r="M104" s="425"/>
    </row>
    <row r="105" spans="5:13" ht="14.25" customHeight="1" x14ac:dyDescent="0.2">
      <c r="E105" s="444"/>
      <c r="F105" s="445"/>
      <c r="G105" s="446"/>
      <c r="H105" s="446"/>
      <c r="I105" s="446"/>
      <c r="J105" s="446"/>
      <c r="K105" s="446"/>
      <c r="L105" s="447"/>
      <c r="M105" s="425"/>
    </row>
    <row r="106" spans="5:13" ht="16.5" customHeight="1" x14ac:dyDescent="0.2">
      <c r="E106" s="444"/>
      <c r="F106" s="445"/>
      <c r="G106" s="446"/>
      <c r="H106" s="446"/>
      <c r="I106" s="446"/>
      <c r="J106" s="446"/>
      <c r="K106" s="446"/>
      <c r="L106" s="447"/>
      <c r="M106" s="425"/>
    </row>
    <row r="107" spans="5:13" ht="16.5" customHeight="1" x14ac:dyDescent="0.2">
      <c r="E107" s="444"/>
      <c r="F107" s="448"/>
      <c r="G107" s="449"/>
      <c r="H107" s="449"/>
      <c r="I107" s="449"/>
      <c r="J107" s="449"/>
      <c r="K107" s="449"/>
      <c r="L107" s="450"/>
      <c r="M107" s="425"/>
    </row>
    <row r="108" spans="5:13" ht="23.25" customHeight="1" x14ac:dyDescent="0.2">
      <c r="E108" s="444"/>
      <c r="F108" s="451"/>
      <c r="G108" s="449"/>
      <c r="H108" s="449"/>
      <c r="I108" s="449"/>
      <c r="J108" s="449"/>
      <c r="K108" s="449"/>
      <c r="L108" s="450"/>
      <c r="M108" s="425"/>
    </row>
    <row r="109" spans="5:13" ht="19.5" customHeight="1" x14ac:dyDescent="0.2">
      <c r="E109" s="444"/>
      <c r="F109" s="448"/>
      <c r="G109" s="449"/>
      <c r="H109" s="449"/>
      <c r="I109" s="449"/>
      <c r="J109" s="449"/>
      <c r="K109" s="449"/>
      <c r="L109" s="450"/>
      <c r="M109" s="425"/>
    </row>
    <row r="110" spans="5:13" ht="18.75" customHeight="1" x14ac:dyDescent="0.2">
      <c r="E110" s="444"/>
      <c r="F110" s="448"/>
      <c r="G110" s="449"/>
      <c r="H110" s="449"/>
      <c r="I110" s="449"/>
      <c r="J110" s="449"/>
      <c r="K110" s="449"/>
      <c r="L110" s="450"/>
      <c r="M110" s="425"/>
    </row>
    <row r="111" spans="5:13" ht="19.5" customHeight="1" x14ac:dyDescent="0.2">
      <c r="E111" s="444"/>
      <c r="F111" s="448"/>
      <c r="G111" s="449"/>
      <c r="H111" s="449"/>
      <c r="I111" s="449"/>
      <c r="J111" s="449"/>
      <c r="K111" s="449"/>
      <c r="L111" s="450"/>
      <c r="M111" s="425"/>
    </row>
    <row r="112" spans="5:13" ht="19.5" customHeight="1" x14ac:dyDescent="0.2">
      <c r="E112" s="444"/>
      <c r="F112" s="448"/>
      <c r="G112" s="449"/>
      <c r="H112" s="449"/>
      <c r="I112" s="449"/>
      <c r="J112" s="449"/>
      <c r="K112" s="449"/>
      <c r="L112" s="450"/>
      <c r="M112" s="425"/>
    </row>
    <row r="113" spans="5:13" ht="19.5" customHeight="1" x14ac:dyDescent="0.2">
      <c r="E113" s="444"/>
      <c r="F113" s="452"/>
      <c r="G113" s="449"/>
      <c r="H113" s="449"/>
      <c r="I113" s="449"/>
      <c r="J113" s="449"/>
      <c r="K113" s="449"/>
      <c r="L113" s="450"/>
      <c r="M113" s="425"/>
    </row>
    <row r="114" spans="5:13" ht="19.5" customHeight="1" x14ac:dyDescent="0.2">
      <c r="E114" s="444"/>
      <c r="F114" s="448"/>
      <c r="G114" s="449"/>
      <c r="H114" s="449"/>
      <c r="I114" s="449"/>
      <c r="J114" s="449"/>
      <c r="K114" s="449"/>
      <c r="L114" s="450"/>
      <c r="M114" s="425"/>
    </row>
    <row r="115" spans="5:13" ht="19.5" customHeight="1" x14ac:dyDescent="0.2">
      <c r="E115" s="444"/>
      <c r="F115" s="452"/>
      <c r="G115" s="449"/>
      <c r="H115" s="449"/>
      <c r="I115" s="449"/>
      <c r="J115" s="449"/>
      <c r="K115" s="449"/>
      <c r="L115" s="450"/>
      <c r="M115" s="425"/>
    </row>
    <row r="116" spans="5:13" ht="19.5" customHeight="1" x14ac:dyDescent="0.2">
      <c r="E116" s="444"/>
      <c r="F116" s="448"/>
      <c r="G116" s="449"/>
      <c r="H116" s="449"/>
      <c r="I116" s="449"/>
      <c r="J116" s="449"/>
      <c r="K116" s="449"/>
      <c r="L116" s="450"/>
      <c r="M116" s="425"/>
    </row>
    <row r="117" spans="5:13" ht="19.5" customHeight="1" x14ac:dyDescent="0.2">
      <c r="E117" s="444"/>
      <c r="F117" s="448"/>
      <c r="G117" s="449"/>
      <c r="H117" s="449"/>
      <c r="I117" s="449"/>
      <c r="J117" s="449"/>
      <c r="K117" s="449"/>
      <c r="L117" s="450"/>
      <c r="M117" s="425"/>
    </row>
    <row r="118" spans="5:13" ht="19.5" customHeight="1" x14ac:dyDescent="0.2">
      <c r="E118" s="444"/>
      <c r="F118" s="453"/>
      <c r="G118" s="449"/>
      <c r="H118" s="449"/>
      <c r="I118" s="449"/>
      <c r="J118" s="449"/>
      <c r="K118" s="449"/>
      <c r="L118" s="450"/>
      <c r="M118" s="425"/>
    </row>
    <row r="119" spans="5:13" ht="16.5" customHeight="1" x14ac:dyDescent="0.2">
      <c r="E119" s="444"/>
      <c r="F119" s="453"/>
      <c r="G119" s="449"/>
      <c r="H119" s="449"/>
      <c r="I119" s="449"/>
      <c r="J119" s="449"/>
      <c r="K119" s="449"/>
      <c r="L119" s="450"/>
      <c r="M119" s="425"/>
    </row>
    <row r="120" spans="5:13" ht="15" customHeight="1" x14ac:dyDescent="0.2">
      <c r="E120" s="444"/>
      <c r="F120" s="448"/>
      <c r="G120" s="449"/>
      <c r="H120" s="449"/>
      <c r="I120" s="449"/>
      <c r="J120" s="449"/>
      <c r="K120" s="449"/>
      <c r="L120" s="450"/>
      <c r="M120" s="425"/>
    </row>
    <row r="121" spans="5:13" ht="19.5" customHeight="1" x14ac:dyDescent="0.2">
      <c r="E121" s="444"/>
      <c r="F121" s="448"/>
      <c r="G121" s="449"/>
      <c r="H121" s="449"/>
      <c r="I121" s="449"/>
      <c r="J121" s="449"/>
      <c r="K121" s="449"/>
      <c r="L121" s="450"/>
      <c r="M121" s="425"/>
    </row>
    <row r="122" spans="5:13" ht="19.5" customHeight="1" x14ac:dyDescent="0.2">
      <c r="E122" s="444"/>
      <c r="F122" s="448"/>
      <c r="G122" s="449"/>
      <c r="H122" s="449"/>
      <c r="I122" s="449"/>
      <c r="J122" s="449"/>
      <c r="K122" s="449"/>
      <c r="L122" s="450"/>
      <c r="M122" s="425"/>
    </row>
    <row r="123" spans="5:13" ht="19.5" customHeight="1" x14ac:dyDescent="0.2">
      <c r="E123" s="444"/>
      <c r="F123" s="448"/>
      <c r="G123" s="449"/>
      <c r="H123" s="449"/>
      <c r="I123" s="449"/>
      <c r="J123" s="449"/>
      <c r="K123" s="449"/>
      <c r="L123" s="450"/>
      <c r="M123" s="425"/>
    </row>
    <row r="124" spans="5:13" ht="19.5" customHeight="1" x14ac:dyDescent="0.2">
      <c r="E124" s="444"/>
      <c r="F124" s="448"/>
      <c r="G124" s="449"/>
      <c r="H124" s="449"/>
      <c r="I124" s="449"/>
      <c r="J124" s="449"/>
      <c r="K124" s="449"/>
      <c r="L124" s="450"/>
      <c r="M124" s="425"/>
    </row>
    <row r="125" spans="5:13" ht="26.25" customHeight="1" x14ac:dyDescent="0.2">
      <c r="E125" s="444"/>
      <c r="F125" s="451"/>
      <c r="G125" s="449"/>
      <c r="H125" s="449"/>
      <c r="I125" s="449"/>
      <c r="J125" s="449"/>
      <c r="K125" s="449"/>
      <c r="L125" s="450"/>
      <c r="M125" s="425"/>
    </row>
    <row r="126" spans="5:13" ht="26.25" customHeight="1" x14ac:dyDescent="0.2">
      <c r="E126" s="444"/>
      <c r="F126" s="451"/>
      <c r="G126" s="449"/>
      <c r="H126" s="449"/>
      <c r="I126" s="449"/>
      <c r="J126" s="449"/>
      <c r="K126" s="449"/>
      <c r="L126" s="450"/>
      <c r="M126" s="425"/>
    </row>
    <row r="127" spans="5:13" ht="27" customHeight="1" x14ac:dyDescent="0.2">
      <c r="E127" s="444"/>
      <c r="F127" s="445"/>
      <c r="G127" s="446"/>
      <c r="H127" s="446"/>
      <c r="I127" s="446"/>
      <c r="J127" s="446"/>
      <c r="K127" s="446"/>
      <c r="L127" s="447"/>
      <c r="M127" s="425"/>
    </row>
    <row r="128" spans="5:13" ht="19.5" customHeight="1" x14ac:dyDescent="0.2">
      <c r="E128" s="454"/>
      <c r="F128" s="455"/>
      <c r="G128" s="456"/>
      <c r="H128" s="456"/>
      <c r="I128" s="456"/>
      <c r="J128" s="456"/>
      <c r="K128" s="456"/>
      <c r="L128" s="457"/>
      <c r="M128" s="425"/>
    </row>
    <row r="129" spans="5:13" ht="19.5" customHeight="1" x14ac:dyDescent="0.2">
      <c r="E129" s="444"/>
      <c r="F129" s="453"/>
      <c r="G129" s="449"/>
      <c r="H129" s="449"/>
      <c r="I129" s="449"/>
      <c r="J129" s="449"/>
      <c r="K129" s="449"/>
      <c r="L129" s="450"/>
      <c r="M129" s="425"/>
    </row>
    <row r="130" spans="5:13" ht="19.5" customHeight="1" x14ac:dyDescent="0.2">
      <c r="E130" s="444"/>
      <c r="F130" s="453"/>
      <c r="G130" s="449"/>
      <c r="H130" s="449"/>
      <c r="I130" s="449"/>
      <c r="J130" s="449"/>
      <c r="K130" s="449"/>
      <c r="L130" s="450"/>
      <c r="M130" s="425"/>
    </row>
    <row r="131" spans="5:13" ht="19.5" customHeight="1" x14ac:dyDescent="0.2">
      <c r="E131" s="444"/>
      <c r="F131" s="453"/>
      <c r="G131" s="449"/>
      <c r="H131" s="449"/>
      <c r="I131" s="449"/>
      <c r="J131" s="449"/>
      <c r="K131" s="449"/>
      <c r="L131" s="450"/>
      <c r="M131" s="425"/>
    </row>
    <row r="132" spans="5:13" ht="19.5" customHeight="1" x14ac:dyDescent="0.2">
      <c r="E132" s="444"/>
      <c r="F132" s="453"/>
      <c r="G132" s="449"/>
      <c r="H132" s="449"/>
      <c r="I132" s="449"/>
      <c r="J132" s="449"/>
      <c r="K132" s="449"/>
      <c r="L132" s="450"/>
      <c r="M132" s="425"/>
    </row>
    <row r="133" spans="5:13" ht="19.5" customHeight="1" x14ac:dyDescent="0.2">
      <c r="E133" s="444"/>
      <c r="F133" s="453"/>
      <c r="G133" s="449"/>
      <c r="H133" s="449"/>
      <c r="I133" s="449"/>
      <c r="J133" s="449"/>
      <c r="K133" s="449"/>
      <c r="L133" s="450"/>
      <c r="M133" s="425"/>
    </row>
    <row r="134" spans="5:13" ht="19.5" customHeight="1" x14ac:dyDescent="0.2">
      <c r="E134" s="444"/>
      <c r="F134" s="453"/>
      <c r="G134" s="449"/>
      <c r="H134" s="449"/>
      <c r="I134" s="449"/>
      <c r="J134" s="449"/>
      <c r="K134" s="449"/>
      <c r="L134" s="450"/>
      <c r="M134" s="425"/>
    </row>
    <row r="135" spans="5:13" ht="19.5" customHeight="1" x14ac:dyDescent="0.2">
      <c r="E135" s="454"/>
      <c r="F135" s="455"/>
      <c r="G135" s="456"/>
      <c r="H135" s="456"/>
      <c r="I135" s="456"/>
      <c r="J135" s="456"/>
      <c r="K135" s="456"/>
      <c r="L135" s="457"/>
      <c r="M135" s="425"/>
    </row>
    <row r="136" spans="5:13" ht="19.5" customHeight="1" x14ac:dyDescent="0.2">
      <c r="E136" s="444"/>
      <c r="F136" s="453"/>
      <c r="G136" s="449"/>
      <c r="H136" s="458"/>
      <c r="I136" s="458"/>
      <c r="J136" s="458"/>
      <c r="K136" s="458"/>
      <c r="L136" s="450"/>
      <c r="M136" s="425"/>
    </row>
    <row r="137" spans="5:13" ht="19.5" customHeight="1" x14ac:dyDescent="0.2">
      <c r="E137" s="444"/>
      <c r="F137" s="445"/>
      <c r="G137" s="446"/>
      <c r="H137" s="446"/>
      <c r="I137" s="446"/>
      <c r="J137" s="446"/>
      <c r="K137" s="446"/>
      <c r="L137" s="447"/>
      <c r="M137" s="425"/>
    </row>
    <row r="138" spans="5:13" ht="19.5" customHeight="1" x14ac:dyDescent="0.2">
      <c r="E138" s="444"/>
      <c r="F138" s="452"/>
      <c r="G138" s="449"/>
      <c r="H138" s="459"/>
      <c r="I138" s="459"/>
      <c r="J138" s="459"/>
      <c r="K138" s="459"/>
      <c r="L138" s="450"/>
      <c r="M138" s="425"/>
    </row>
    <row r="139" spans="5:13" ht="19.5" customHeight="1" x14ac:dyDescent="0.2">
      <c r="E139" s="444"/>
      <c r="F139" s="452"/>
      <c r="G139" s="449"/>
      <c r="H139" s="460"/>
      <c r="I139" s="460"/>
      <c r="J139" s="460"/>
      <c r="K139" s="460"/>
      <c r="L139" s="450"/>
      <c r="M139" s="425"/>
    </row>
    <row r="140" spans="5:13" ht="18.75" customHeight="1" x14ac:dyDescent="0.2">
      <c r="E140" s="444"/>
      <c r="F140" s="452"/>
      <c r="G140" s="449"/>
      <c r="H140" s="449"/>
      <c r="I140" s="449"/>
      <c r="J140" s="449"/>
      <c r="K140" s="449"/>
      <c r="L140" s="450"/>
      <c r="M140" s="425"/>
    </row>
    <row r="141" spans="5:13" x14ac:dyDescent="0.2">
      <c r="E141" s="425"/>
      <c r="F141" s="425"/>
      <c r="G141" s="461"/>
      <c r="H141" s="425"/>
      <c r="I141" s="425"/>
      <c r="J141" s="425"/>
      <c r="K141" s="425"/>
      <c r="L141" s="425"/>
      <c r="M141" s="425"/>
    </row>
    <row r="142" spans="5:13" ht="12.75" customHeight="1" x14ac:dyDescent="0.2">
      <c r="E142" s="425"/>
      <c r="F142" s="425"/>
      <c r="G142" s="425"/>
      <c r="H142" s="425"/>
      <c r="I142" s="425"/>
      <c r="J142" s="857"/>
      <c r="K142" s="857"/>
      <c r="L142" s="857"/>
      <c r="M142" s="425"/>
    </row>
    <row r="143" spans="5:13" ht="12.75" customHeight="1" x14ac:dyDescent="0.2">
      <c r="E143" s="425"/>
      <c r="F143" s="462"/>
      <c r="G143" s="857"/>
      <c r="H143" s="857"/>
      <c r="I143" s="857"/>
      <c r="J143" s="858"/>
      <c r="K143" s="858"/>
      <c r="L143" s="858"/>
      <c r="M143" s="425"/>
    </row>
    <row r="144" spans="5:13" x14ac:dyDescent="0.2">
      <c r="E144" s="425"/>
      <c r="F144" s="425"/>
      <c r="G144" s="425"/>
      <c r="H144" s="425"/>
      <c r="I144" s="425"/>
      <c r="J144" s="425"/>
      <c r="K144" s="425"/>
      <c r="L144" s="425"/>
      <c r="M144" s="425"/>
    </row>
    <row r="145" spans="5:13" x14ac:dyDescent="0.2">
      <c r="E145" s="425"/>
      <c r="F145" s="425"/>
      <c r="G145" s="425"/>
      <c r="H145" s="425"/>
      <c r="I145" s="425"/>
      <c r="J145" s="425"/>
      <c r="K145" s="425"/>
      <c r="L145" s="425"/>
      <c r="M145" s="425"/>
    </row>
    <row r="146" spans="5:13" x14ac:dyDescent="0.2">
      <c r="E146" s="425"/>
      <c r="F146" s="425"/>
      <c r="G146" s="425"/>
      <c r="H146" s="425"/>
      <c r="I146" s="425"/>
      <c r="J146" s="425"/>
      <c r="K146" s="425"/>
      <c r="L146" s="425"/>
      <c r="M146" s="425"/>
    </row>
    <row r="147" spans="5:13" x14ac:dyDescent="0.2">
      <c r="E147" s="425"/>
      <c r="F147" s="735"/>
      <c r="G147" s="463"/>
      <c r="H147" s="463"/>
      <c r="I147" s="735"/>
      <c r="J147" s="859"/>
      <c r="K147" s="859"/>
      <c r="L147" s="859"/>
      <c r="M147" s="425"/>
    </row>
    <row r="148" spans="5:13" x14ac:dyDescent="0.2">
      <c r="E148" s="425"/>
      <c r="F148" s="734"/>
      <c r="G148" s="461"/>
      <c r="H148" s="461"/>
      <c r="I148" s="461"/>
      <c r="J148" s="856"/>
      <c r="K148" s="856"/>
      <c r="L148" s="856"/>
      <c r="M148" s="425"/>
    </row>
    <row r="149" spans="5:13" x14ac:dyDescent="0.2">
      <c r="E149" s="425"/>
      <c r="F149" s="735"/>
      <c r="G149" s="461"/>
      <c r="H149" s="461"/>
      <c r="I149" s="461"/>
      <c r="J149" s="856"/>
      <c r="K149" s="856"/>
      <c r="L149" s="856"/>
      <c r="M149" s="425"/>
    </row>
    <row r="150" spans="5:13" x14ac:dyDescent="0.2">
      <c r="E150" s="425"/>
      <c r="F150" s="734"/>
      <c r="G150" s="856"/>
      <c r="H150" s="856"/>
      <c r="I150" s="856"/>
      <c r="J150" s="856"/>
      <c r="K150" s="856"/>
      <c r="L150" s="856"/>
      <c r="M150" s="425"/>
    </row>
    <row r="151" spans="5:13" x14ac:dyDescent="0.2">
      <c r="E151" s="425"/>
      <c r="F151" s="425"/>
      <c r="G151" s="856"/>
      <c r="H151" s="856"/>
      <c r="I151" s="856"/>
      <c r="J151" s="856"/>
      <c r="K151" s="856"/>
      <c r="L151" s="856"/>
      <c r="M151" s="425"/>
    </row>
    <row r="152" spans="5:13" x14ac:dyDescent="0.2">
      <c r="E152" s="425"/>
      <c r="F152" s="466"/>
      <c r="G152" s="735"/>
      <c r="H152" s="734"/>
      <c r="I152" s="734"/>
      <c r="J152" s="734"/>
      <c r="K152" s="734"/>
      <c r="L152" s="734"/>
      <c r="M152" s="425"/>
    </row>
    <row r="153" spans="5:13" x14ac:dyDescent="0.2">
      <c r="E153" s="425"/>
      <c r="F153" s="425"/>
      <c r="G153" s="734"/>
      <c r="H153" s="734"/>
      <c r="I153" s="734"/>
      <c r="J153" s="734"/>
      <c r="K153" s="734"/>
      <c r="L153" s="734"/>
      <c r="M153" s="425"/>
    </row>
    <row r="154" spans="5:13" x14ac:dyDescent="0.2">
      <c r="E154" s="425"/>
      <c r="F154" s="461"/>
      <c r="G154" s="467"/>
      <c r="H154" s="734"/>
      <c r="I154" s="734"/>
      <c r="J154" s="734"/>
      <c r="K154" s="734"/>
      <c r="L154" s="734"/>
      <c r="M154" s="425"/>
    </row>
    <row r="155" spans="5:13" x14ac:dyDescent="0.2">
      <c r="E155" s="425"/>
      <c r="F155" s="425"/>
      <c r="G155" s="735"/>
      <c r="H155" s="734"/>
      <c r="I155" s="734"/>
      <c r="J155" s="734"/>
      <c r="K155" s="734"/>
      <c r="L155" s="734"/>
      <c r="M155" s="425"/>
    </row>
    <row r="156" spans="5:13" x14ac:dyDescent="0.2">
      <c r="E156" s="425"/>
      <c r="F156" s="461"/>
      <c r="G156" s="467"/>
      <c r="H156" s="734"/>
      <c r="I156" s="734"/>
      <c r="J156" s="734"/>
      <c r="K156" s="734"/>
      <c r="L156" s="734"/>
      <c r="M156" s="425"/>
    </row>
    <row r="157" spans="5:13" x14ac:dyDescent="0.2">
      <c r="E157" s="425"/>
      <c r="F157" s="461"/>
      <c r="G157" s="467"/>
      <c r="H157" s="734"/>
      <c r="I157" s="734"/>
      <c r="J157" s="734"/>
      <c r="K157" s="734"/>
      <c r="L157" s="734"/>
      <c r="M157" s="425"/>
    </row>
    <row r="158" spans="5:13" x14ac:dyDescent="0.2">
      <c r="E158" s="425"/>
      <c r="F158" s="425"/>
      <c r="G158" s="425"/>
      <c r="H158" s="734"/>
      <c r="I158" s="734"/>
      <c r="J158" s="734"/>
      <c r="K158" s="734"/>
      <c r="L158" s="734"/>
      <c r="M158" s="425"/>
    </row>
    <row r="159" spans="5:13" x14ac:dyDescent="0.2">
      <c r="E159" s="425"/>
      <c r="F159" s="461"/>
      <c r="G159" s="467"/>
      <c r="H159" s="425"/>
      <c r="I159" s="425"/>
      <c r="J159" s="425"/>
      <c r="K159" s="425"/>
      <c r="L159" s="425"/>
      <c r="M159" s="425"/>
    </row>
    <row r="160" spans="5:13" x14ac:dyDescent="0.2">
      <c r="E160" s="425"/>
      <c r="F160" s="425"/>
      <c r="G160" s="425"/>
      <c r="H160" s="425"/>
      <c r="I160" s="425"/>
      <c r="J160" s="425"/>
      <c r="K160" s="425"/>
      <c r="L160" s="425"/>
      <c r="M160" s="425"/>
    </row>
    <row r="161" spans="5:13" x14ac:dyDescent="0.2">
      <c r="E161" s="425"/>
      <c r="F161" s="425"/>
      <c r="G161" s="425"/>
      <c r="H161" s="425"/>
      <c r="I161" s="425"/>
      <c r="J161" s="425"/>
      <c r="K161" s="425"/>
      <c r="L161" s="425"/>
      <c r="M161" s="425"/>
    </row>
    <row r="162" spans="5:13" x14ac:dyDescent="0.2">
      <c r="E162" s="425"/>
      <c r="F162" s="425"/>
      <c r="G162" s="425"/>
      <c r="H162" s="425"/>
      <c r="I162" s="425"/>
      <c r="J162" s="425"/>
      <c r="K162" s="425"/>
      <c r="L162" s="425"/>
      <c r="M162" s="425"/>
    </row>
    <row r="163" spans="5:13" x14ac:dyDescent="0.2">
      <c r="E163" s="425"/>
      <c r="F163" s="425"/>
      <c r="G163" s="425"/>
      <c r="H163" s="425"/>
      <c r="I163" s="425"/>
      <c r="J163" s="425"/>
      <c r="K163" s="425"/>
      <c r="L163" s="425"/>
      <c r="M163" s="425"/>
    </row>
    <row r="164" spans="5:13" x14ac:dyDescent="0.2">
      <c r="E164" s="425"/>
      <c r="F164" s="425"/>
      <c r="G164" s="425"/>
      <c r="H164" s="425"/>
      <c r="I164" s="425"/>
      <c r="J164" s="425"/>
      <c r="K164" s="425"/>
      <c r="L164" s="425"/>
      <c r="M164" s="425"/>
    </row>
    <row r="165" spans="5:13" x14ac:dyDescent="0.2">
      <c r="E165" s="425"/>
      <c r="F165" s="425"/>
      <c r="G165" s="425"/>
      <c r="H165" s="425"/>
      <c r="I165" s="425"/>
      <c r="J165" s="425"/>
      <c r="K165" s="425"/>
      <c r="L165" s="425"/>
      <c r="M165" s="425"/>
    </row>
    <row r="166" spans="5:13" x14ac:dyDescent="0.2">
      <c r="E166" s="425"/>
      <c r="F166" s="425"/>
      <c r="G166" s="425"/>
      <c r="H166" s="425"/>
      <c r="I166" s="425"/>
      <c r="J166" s="425"/>
      <c r="K166" s="425"/>
      <c r="L166" s="425"/>
      <c r="M166" s="425"/>
    </row>
    <row r="167" spans="5:13" x14ac:dyDescent="0.2">
      <c r="E167" s="425"/>
      <c r="F167" s="425"/>
      <c r="G167" s="425"/>
      <c r="H167" s="425"/>
      <c r="I167" s="425"/>
      <c r="J167" s="425"/>
      <c r="K167" s="425"/>
      <c r="L167" s="425"/>
      <c r="M167" s="425"/>
    </row>
    <row r="168" spans="5:13" ht="21" customHeight="1" x14ac:dyDescent="0.2">
      <c r="E168" s="425"/>
      <c r="F168" s="425"/>
      <c r="G168" s="425"/>
      <c r="H168" s="425"/>
      <c r="I168" s="425"/>
      <c r="J168" s="425"/>
      <c r="K168" s="425"/>
      <c r="L168" s="425"/>
      <c r="M168" s="425"/>
    </row>
    <row r="169" spans="5:13" ht="21" customHeight="1" x14ac:dyDescent="0.2">
      <c r="E169" s="425"/>
      <c r="F169" s="425"/>
      <c r="G169" s="425"/>
      <c r="H169" s="425"/>
      <c r="I169" s="425"/>
      <c r="J169" s="425"/>
      <c r="K169" s="425"/>
      <c r="L169" s="425"/>
      <c r="M169" s="425"/>
    </row>
    <row r="170" spans="5:13" ht="21" customHeight="1" x14ac:dyDescent="0.2">
      <c r="E170" s="425"/>
      <c r="F170" s="425"/>
      <c r="G170" s="425"/>
      <c r="H170" s="425"/>
      <c r="I170" s="425"/>
      <c r="J170" s="425"/>
      <c r="K170" s="425"/>
      <c r="L170" s="425"/>
      <c r="M170" s="425"/>
    </row>
    <row r="171" spans="5:13" ht="21" customHeight="1" x14ac:dyDescent="0.2">
      <c r="E171" s="425"/>
      <c r="F171" s="425"/>
      <c r="G171" s="425"/>
      <c r="H171" s="425"/>
      <c r="I171" s="425"/>
      <c r="J171" s="425"/>
      <c r="K171" s="425"/>
      <c r="L171" s="425"/>
      <c r="M171" s="425"/>
    </row>
    <row r="172" spans="5:13" x14ac:dyDescent="0.2">
      <c r="E172" s="425"/>
      <c r="F172" s="425"/>
      <c r="G172" s="425"/>
      <c r="H172" s="425"/>
      <c r="I172" s="425"/>
      <c r="J172" s="425"/>
      <c r="K172" s="425"/>
      <c r="L172" s="425"/>
      <c r="M172" s="425"/>
    </row>
    <row r="173" spans="5:13" ht="20.25" customHeight="1" x14ac:dyDescent="0.2">
      <c r="E173" s="425"/>
      <c r="F173" s="425"/>
      <c r="G173" s="425"/>
      <c r="H173" s="425"/>
      <c r="I173" s="425"/>
      <c r="J173" s="425"/>
      <c r="K173" s="425"/>
      <c r="L173" s="425"/>
      <c r="M173" s="425"/>
    </row>
    <row r="174" spans="5:13" ht="20.25" customHeight="1" x14ac:dyDescent="0.2">
      <c r="E174" s="425"/>
      <c r="F174" s="425"/>
      <c r="G174" s="425"/>
      <c r="H174" s="425"/>
      <c r="I174" s="425"/>
      <c r="J174" s="425"/>
      <c r="K174" s="425"/>
      <c r="L174" s="425"/>
      <c r="M174" s="425"/>
    </row>
    <row r="175" spans="5:13" ht="24" customHeight="1" x14ac:dyDescent="0.2">
      <c r="E175" s="425"/>
      <c r="F175" s="425"/>
      <c r="G175" s="425"/>
      <c r="H175" s="425"/>
      <c r="I175" s="425"/>
      <c r="J175" s="425"/>
      <c r="K175" s="425"/>
      <c r="L175" s="425"/>
      <c r="M175" s="425"/>
    </row>
    <row r="176" spans="5:13" ht="20.25" customHeight="1" x14ac:dyDescent="0.2">
      <c r="E176" s="425"/>
      <c r="F176" s="425"/>
      <c r="G176" s="425"/>
      <c r="H176" s="425"/>
      <c r="I176" s="425"/>
      <c r="J176" s="425"/>
      <c r="K176" s="425"/>
      <c r="L176" s="425"/>
      <c r="M176" s="425"/>
    </row>
    <row r="177" spans="5:13" ht="20.25" customHeight="1" x14ac:dyDescent="0.2">
      <c r="E177" s="425"/>
      <c r="F177" s="425"/>
      <c r="G177" s="425"/>
      <c r="H177" s="425"/>
      <c r="I177" s="425"/>
      <c r="J177" s="425"/>
      <c r="K177" s="425"/>
      <c r="L177" s="425"/>
      <c r="M177" s="425"/>
    </row>
    <row r="178" spans="5:13" ht="20.25" customHeight="1" x14ac:dyDescent="0.2">
      <c r="E178" s="425"/>
      <c r="F178" s="425"/>
      <c r="G178" s="425"/>
      <c r="H178" s="425"/>
      <c r="I178" s="425"/>
      <c r="J178" s="425"/>
      <c r="K178" s="425"/>
      <c r="L178" s="425"/>
      <c r="M178" s="425"/>
    </row>
    <row r="179" spans="5:13" ht="20.25" customHeight="1" x14ac:dyDescent="0.2">
      <c r="E179" s="425"/>
      <c r="F179" s="425"/>
      <c r="G179" s="425"/>
      <c r="H179" s="425"/>
      <c r="I179" s="425"/>
      <c r="J179" s="425"/>
      <c r="K179" s="425"/>
      <c r="L179" s="425"/>
      <c r="M179" s="425"/>
    </row>
    <row r="180" spans="5:13" ht="20.25" customHeight="1" x14ac:dyDescent="0.2">
      <c r="E180" s="425"/>
      <c r="F180" s="425"/>
      <c r="G180" s="425"/>
      <c r="H180" s="425"/>
      <c r="I180" s="425"/>
      <c r="J180" s="425"/>
      <c r="K180" s="425"/>
      <c r="L180" s="425"/>
      <c r="M180" s="425"/>
    </row>
    <row r="181" spans="5:13" ht="20.25" customHeight="1" x14ac:dyDescent="0.2">
      <c r="E181" s="425"/>
      <c r="F181" s="425"/>
      <c r="G181" s="425"/>
      <c r="H181" s="425"/>
      <c r="I181" s="425"/>
      <c r="J181" s="425"/>
      <c r="K181" s="425"/>
      <c r="L181" s="425"/>
      <c r="M181" s="425"/>
    </row>
    <row r="182" spans="5:13" ht="20.25" customHeight="1" x14ac:dyDescent="0.2">
      <c r="E182" s="425"/>
      <c r="F182" s="425"/>
      <c r="G182" s="425"/>
      <c r="H182" s="425"/>
      <c r="I182" s="425"/>
      <c r="J182" s="425"/>
      <c r="K182" s="425"/>
      <c r="L182" s="425"/>
      <c r="M182" s="425"/>
    </row>
    <row r="183" spans="5:13" ht="20.25" customHeight="1" x14ac:dyDescent="0.2">
      <c r="E183" s="425"/>
      <c r="F183" s="425"/>
      <c r="G183" s="425"/>
      <c r="H183" s="425"/>
      <c r="I183" s="425"/>
      <c r="J183" s="425"/>
      <c r="K183" s="425"/>
      <c r="L183" s="425"/>
      <c r="M183" s="425"/>
    </row>
    <row r="184" spans="5:13" ht="20.25" customHeight="1" x14ac:dyDescent="0.2">
      <c r="E184" s="425"/>
      <c r="F184" s="425"/>
      <c r="G184" s="425"/>
      <c r="H184" s="425"/>
      <c r="I184" s="425"/>
      <c r="J184" s="425"/>
      <c r="K184" s="425"/>
      <c r="L184" s="425"/>
      <c r="M184" s="425"/>
    </row>
    <row r="185" spans="5:13" ht="20.25" customHeight="1" x14ac:dyDescent="0.2">
      <c r="E185" s="425"/>
      <c r="F185" s="425"/>
      <c r="G185" s="425"/>
      <c r="H185" s="425"/>
      <c r="I185" s="425"/>
      <c r="J185" s="425"/>
      <c r="K185" s="425"/>
      <c r="L185" s="425"/>
      <c r="M185" s="425"/>
    </row>
    <row r="186" spans="5:13" ht="20.25" customHeight="1" x14ac:dyDescent="0.2">
      <c r="E186" s="425"/>
      <c r="F186" s="425"/>
      <c r="G186" s="425"/>
      <c r="H186" s="425"/>
      <c r="I186" s="425"/>
      <c r="J186" s="425"/>
      <c r="K186" s="425"/>
      <c r="L186" s="425"/>
      <c r="M186" s="425"/>
    </row>
    <row r="187" spans="5:13" ht="20.25" customHeight="1" x14ac:dyDescent="0.2">
      <c r="E187" s="425"/>
      <c r="F187" s="425"/>
      <c r="G187" s="425"/>
      <c r="H187" s="425"/>
      <c r="I187" s="425"/>
      <c r="J187" s="425"/>
      <c r="K187" s="425"/>
      <c r="L187" s="425"/>
      <c r="M187" s="425"/>
    </row>
    <row r="188" spans="5:13" ht="20.25" customHeight="1" x14ac:dyDescent="0.2">
      <c r="E188" s="425"/>
      <c r="F188" s="425"/>
      <c r="G188" s="425"/>
      <c r="H188" s="425"/>
      <c r="I188" s="425"/>
      <c r="J188" s="425"/>
      <c r="K188" s="425"/>
      <c r="L188" s="425"/>
      <c r="M188" s="425"/>
    </row>
    <row r="189" spans="5:13" ht="20.25" customHeight="1" x14ac:dyDescent="0.2">
      <c r="E189" s="425"/>
      <c r="F189" s="425"/>
      <c r="G189" s="425"/>
      <c r="H189" s="425"/>
      <c r="I189" s="425"/>
      <c r="J189" s="425"/>
      <c r="K189" s="425"/>
      <c r="L189" s="425"/>
      <c r="M189" s="425"/>
    </row>
    <row r="190" spans="5:13" ht="20.25" customHeight="1" x14ac:dyDescent="0.2">
      <c r="E190" s="425"/>
      <c r="F190" s="425"/>
      <c r="G190" s="425"/>
      <c r="H190" s="425"/>
      <c r="I190" s="425"/>
      <c r="J190" s="425"/>
      <c r="K190" s="425"/>
      <c r="L190" s="425"/>
      <c r="M190" s="425"/>
    </row>
    <row r="191" spans="5:13" ht="32.25" customHeight="1" x14ac:dyDescent="0.2">
      <c r="E191" s="425"/>
      <c r="F191" s="425"/>
      <c r="G191" s="425"/>
      <c r="H191" s="425"/>
      <c r="I191" s="425"/>
      <c r="J191" s="425"/>
      <c r="K191" s="425"/>
      <c r="L191" s="425"/>
      <c r="M191" s="425"/>
    </row>
    <row r="192" spans="5:13" ht="28.5" customHeight="1" x14ac:dyDescent="0.2">
      <c r="E192" s="425"/>
      <c r="F192" s="425"/>
      <c r="G192" s="425"/>
      <c r="H192" s="425"/>
      <c r="I192" s="425"/>
      <c r="J192" s="425"/>
      <c r="K192" s="425"/>
      <c r="L192" s="425"/>
      <c r="M192" s="425"/>
    </row>
    <row r="193" spans="5:13" ht="20.25" customHeight="1" x14ac:dyDescent="0.2">
      <c r="E193" s="425"/>
      <c r="F193" s="425"/>
      <c r="G193" s="425"/>
      <c r="H193" s="425"/>
      <c r="I193" s="425"/>
      <c r="J193" s="425"/>
      <c r="K193" s="425"/>
      <c r="L193" s="425"/>
      <c r="M193" s="425"/>
    </row>
    <row r="194" spans="5:13" ht="20.25" customHeight="1" x14ac:dyDescent="0.2">
      <c r="E194" s="425"/>
      <c r="F194" s="425"/>
      <c r="G194" s="425"/>
      <c r="H194" s="425"/>
      <c r="I194" s="425"/>
      <c r="J194" s="425"/>
      <c r="K194" s="425"/>
      <c r="L194" s="425"/>
      <c r="M194" s="425"/>
    </row>
    <row r="195" spans="5:13" ht="20.25" customHeight="1" x14ac:dyDescent="0.2">
      <c r="E195" s="425"/>
      <c r="F195" s="425"/>
      <c r="G195" s="425"/>
      <c r="H195" s="425"/>
      <c r="I195" s="425"/>
      <c r="J195" s="425"/>
      <c r="K195" s="425"/>
      <c r="L195" s="425"/>
      <c r="M195" s="425"/>
    </row>
    <row r="196" spans="5:13" ht="20.25" customHeight="1" x14ac:dyDescent="0.2">
      <c r="E196" s="425"/>
      <c r="F196" s="425"/>
      <c r="G196" s="425"/>
      <c r="H196" s="425"/>
      <c r="I196" s="425"/>
      <c r="J196" s="425"/>
      <c r="K196" s="425"/>
      <c r="L196" s="425"/>
      <c r="M196" s="425"/>
    </row>
    <row r="197" spans="5:13" ht="20.25" customHeight="1" x14ac:dyDescent="0.2">
      <c r="E197" s="425"/>
      <c r="F197" s="425"/>
      <c r="G197" s="425"/>
      <c r="H197" s="425"/>
      <c r="I197" s="425"/>
      <c r="J197" s="425"/>
      <c r="K197" s="425"/>
      <c r="L197" s="425"/>
      <c r="M197" s="425"/>
    </row>
    <row r="198" spans="5:13" ht="20.25" customHeight="1" x14ac:dyDescent="0.2">
      <c r="E198" s="425"/>
      <c r="F198" s="425"/>
      <c r="G198" s="425"/>
      <c r="H198" s="425"/>
      <c r="I198" s="425"/>
      <c r="J198" s="425"/>
      <c r="K198" s="425"/>
      <c r="L198" s="425"/>
      <c r="M198" s="425"/>
    </row>
    <row r="199" spans="5:13" ht="20.25" customHeight="1" x14ac:dyDescent="0.2">
      <c r="E199" s="425"/>
      <c r="F199" s="425"/>
      <c r="G199" s="425"/>
      <c r="H199" s="425"/>
      <c r="I199" s="425"/>
      <c r="J199" s="425"/>
      <c r="K199" s="425"/>
      <c r="L199" s="425"/>
      <c r="M199" s="425"/>
    </row>
    <row r="200" spans="5:13" ht="20.25" customHeight="1" x14ac:dyDescent="0.2">
      <c r="E200" s="425"/>
      <c r="F200" s="425"/>
      <c r="G200" s="425"/>
      <c r="H200" s="425"/>
      <c r="I200" s="425"/>
      <c r="J200" s="425"/>
      <c r="K200" s="425"/>
      <c r="L200" s="425"/>
      <c r="M200" s="425"/>
    </row>
    <row r="201" spans="5:13" ht="20.25" customHeight="1" x14ac:dyDescent="0.2">
      <c r="E201" s="425"/>
      <c r="F201" s="425"/>
      <c r="G201" s="425"/>
      <c r="H201" s="425"/>
      <c r="I201" s="425"/>
      <c r="J201" s="425"/>
      <c r="K201" s="425"/>
      <c r="L201" s="425"/>
      <c r="M201" s="425"/>
    </row>
    <row r="202" spans="5:13" ht="20.25" customHeight="1" x14ac:dyDescent="0.2">
      <c r="E202" s="425"/>
      <c r="F202" s="425"/>
      <c r="G202" s="425"/>
      <c r="H202" s="425"/>
      <c r="I202" s="425"/>
      <c r="J202" s="425"/>
      <c r="K202" s="425"/>
      <c r="L202" s="425"/>
      <c r="M202" s="425"/>
    </row>
    <row r="203" spans="5:13" ht="20.25" customHeight="1" x14ac:dyDescent="0.2">
      <c r="E203" s="425"/>
      <c r="F203" s="425"/>
      <c r="G203" s="425"/>
      <c r="H203" s="425"/>
      <c r="I203" s="425"/>
      <c r="J203" s="425"/>
      <c r="K203" s="425"/>
      <c r="L203" s="425"/>
      <c r="M203" s="425"/>
    </row>
    <row r="204" spans="5:13" ht="20.25" customHeight="1" x14ac:dyDescent="0.2">
      <c r="E204" s="425"/>
      <c r="F204" s="425"/>
      <c r="G204" s="425"/>
      <c r="H204" s="425"/>
      <c r="I204" s="425"/>
      <c r="J204" s="425"/>
      <c r="K204" s="425"/>
      <c r="L204" s="425"/>
      <c r="M204" s="425"/>
    </row>
    <row r="205" spans="5:13" x14ac:dyDescent="0.2">
      <c r="E205" s="425"/>
      <c r="F205" s="425"/>
      <c r="G205" s="425"/>
      <c r="H205" s="425"/>
      <c r="I205" s="425"/>
      <c r="J205" s="425"/>
      <c r="K205" s="425"/>
      <c r="L205" s="425"/>
      <c r="M205" s="425"/>
    </row>
    <row r="206" spans="5:13" ht="12.75" customHeight="1" x14ac:dyDescent="0.2">
      <c r="E206" s="425"/>
      <c r="F206" s="425"/>
      <c r="G206" s="425"/>
      <c r="H206" s="425"/>
      <c r="I206" s="425"/>
      <c r="J206" s="425"/>
      <c r="K206" s="425"/>
      <c r="L206" s="425"/>
      <c r="M206" s="425"/>
    </row>
    <row r="207" spans="5:13" x14ac:dyDescent="0.2">
      <c r="E207" s="425"/>
      <c r="F207" s="425"/>
      <c r="G207" s="425"/>
      <c r="H207" s="425"/>
      <c r="I207" s="425"/>
      <c r="J207" s="425"/>
      <c r="K207" s="425"/>
      <c r="L207" s="425"/>
      <c r="M207" s="425"/>
    </row>
    <row r="208" spans="5:13" x14ac:dyDescent="0.2">
      <c r="E208" s="425"/>
      <c r="F208" s="425"/>
      <c r="G208" s="425"/>
      <c r="H208" s="425"/>
      <c r="I208" s="425"/>
      <c r="J208" s="425"/>
      <c r="K208" s="425"/>
      <c r="L208" s="425"/>
      <c r="M208" s="425"/>
    </row>
    <row r="209" spans="5:13" ht="12.75" customHeight="1" x14ac:dyDescent="0.2">
      <c r="E209" s="425"/>
      <c r="F209" s="425"/>
      <c r="G209" s="425"/>
      <c r="H209" s="425"/>
      <c r="I209" s="425"/>
      <c r="J209" s="425"/>
      <c r="K209" s="425"/>
      <c r="L209" s="425"/>
      <c r="M209" s="425"/>
    </row>
    <row r="210" spans="5:13" x14ac:dyDescent="0.2">
      <c r="E210" s="425"/>
      <c r="F210" s="425"/>
      <c r="G210" s="425"/>
      <c r="H210" s="425"/>
      <c r="I210" s="425"/>
      <c r="J210" s="425"/>
      <c r="K210" s="425"/>
      <c r="L210" s="425"/>
      <c r="M210" s="425"/>
    </row>
    <row r="211" spans="5:13" x14ac:dyDescent="0.2">
      <c r="E211" s="425"/>
      <c r="F211" s="425"/>
      <c r="G211" s="425"/>
      <c r="H211" s="425"/>
      <c r="I211" s="425"/>
      <c r="J211" s="425"/>
      <c r="K211" s="425"/>
      <c r="L211" s="425"/>
      <c r="M211" s="425"/>
    </row>
    <row r="212" spans="5:13" x14ac:dyDescent="0.2">
      <c r="E212" s="425"/>
      <c r="F212" s="425"/>
      <c r="G212" s="425"/>
      <c r="H212" s="425"/>
      <c r="I212" s="425"/>
      <c r="J212" s="425"/>
      <c r="K212" s="425"/>
      <c r="L212" s="425"/>
      <c r="M212" s="425"/>
    </row>
    <row r="213" spans="5:13" x14ac:dyDescent="0.2">
      <c r="E213" s="425"/>
      <c r="F213" s="425"/>
      <c r="G213" s="425"/>
      <c r="H213" s="425"/>
      <c r="I213" s="425"/>
      <c r="J213" s="425"/>
      <c r="K213" s="425"/>
      <c r="L213" s="425"/>
      <c r="M213" s="425"/>
    </row>
    <row r="214" spans="5:13" x14ac:dyDescent="0.2">
      <c r="E214" s="425"/>
      <c r="F214" s="425"/>
      <c r="G214" s="425"/>
      <c r="H214" s="425"/>
      <c r="I214" s="425"/>
      <c r="J214" s="425"/>
      <c r="K214" s="425"/>
      <c r="L214" s="425"/>
      <c r="M214" s="425"/>
    </row>
    <row r="215" spans="5:13" x14ac:dyDescent="0.2">
      <c r="E215" s="425"/>
      <c r="F215" s="425"/>
      <c r="G215" s="425"/>
      <c r="H215" s="425"/>
      <c r="I215" s="425"/>
      <c r="J215" s="425"/>
      <c r="K215" s="425"/>
      <c r="L215" s="425"/>
      <c r="M215" s="425"/>
    </row>
    <row r="216" spans="5:13" x14ac:dyDescent="0.2">
      <c r="E216" s="425"/>
      <c r="F216" s="425"/>
      <c r="G216" s="425"/>
      <c r="H216" s="425"/>
      <c r="I216" s="425"/>
      <c r="J216" s="425"/>
      <c r="K216" s="425"/>
      <c r="L216" s="425"/>
      <c r="M216" s="425"/>
    </row>
    <row r="217" spans="5:13" x14ac:dyDescent="0.2">
      <c r="E217" s="425"/>
      <c r="F217" s="425"/>
      <c r="G217" s="425"/>
      <c r="H217" s="425"/>
      <c r="I217" s="425"/>
      <c r="J217" s="425"/>
      <c r="K217" s="425"/>
      <c r="L217" s="425"/>
      <c r="M217" s="425"/>
    </row>
    <row r="218" spans="5:13" x14ac:dyDescent="0.2">
      <c r="E218" s="425"/>
      <c r="F218" s="425"/>
      <c r="G218" s="425"/>
      <c r="H218" s="425"/>
      <c r="I218" s="425"/>
      <c r="J218" s="425"/>
      <c r="K218" s="425"/>
      <c r="L218" s="425"/>
      <c r="M218" s="425"/>
    </row>
    <row r="219" spans="5:13" x14ac:dyDescent="0.2">
      <c r="E219" s="425"/>
      <c r="F219" s="425"/>
      <c r="G219" s="425"/>
      <c r="H219" s="425"/>
      <c r="I219" s="425"/>
      <c r="J219" s="425"/>
      <c r="K219" s="425"/>
      <c r="L219" s="425"/>
      <c r="M219" s="425"/>
    </row>
    <row r="220" spans="5:13" x14ac:dyDescent="0.2">
      <c r="E220" s="425"/>
      <c r="F220" s="425"/>
      <c r="G220" s="425"/>
      <c r="H220" s="425"/>
      <c r="I220" s="425"/>
      <c r="J220" s="425"/>
      <c r="K220" s="425"/>
      <c r="L220" s="425"/>
      <c r="M220" s="425"/>
    </row>
    <row r="221" spans="5:13" x14ac:dyDescent="0.2">
      <c r="E221" s="425"/>
      <c r="F221" s="425"/>
      <c r="G221" s="425"/>
      <c r="H221" s="425"/>
      <c r="I221" s="425"/>
      <c r="J221" s="425"/>
      <c r="K221" s="425"/>
      <c r="L221" s="425"/>
      <c r="M221" s="425"/>
    </row>
    <row r="222" spans="5:13" x14ac:dyDescent="0.2">
      <c r="E222" s="425"/>
      <c r="F222" s="425"/>
      <c r="G222" s="425"/>
      <c r="H222" s="425"/>
      <c r="I222" s="425"/>
      <c r="J222" s="425"/>
      <c r="K222" s="425"/>
      <c r="L222" s="425"/>
      <c r="M222" s="425"/>
    </row>
    <row r="223" spans="5:13" x14ac:dyDescent="0.2">
      <c r="E223" s="425"/>
      <c r="F223" s="425"/>
      <c r="G223" s="425"/>
      <c r="H223" s="425"/>
      <c r="I223" s="425"/>
      <c r="J223" s="425"/>
      <c r="K223" s="425"/>
      <c r="L223" s="425"/>
      <c r="M223" s="425"/>
    </row>
    <row r="224" spans="5:13" x14ac:dyDescent="0.2">
      <c r="E224" s="425"/>
      <c r="F224" s="425"/>
      <c r="G224" s="425"/>
      <c r="H224" s="425"/>
      <c r="I224" s="425"/>
      <c r="J224" s="425"/>
      <c r="K224" s="425"/>
      <c r="L224" s="425"/>
      <c r="M224" s="425"/>
    </row>
    <row r="225" spans="5:13" x14ac:dyDescent="0.2">
      <c r="E225" s="425"/>
      <c r="F225" s="425"/>
      <c r="G225" s="425"/>
      <c r="H225" s="425"/>
      <c r="I225" s="425"/>
      <c r="J225" s="425"/>
      <c r="K225" s="425"/>
      <c r="L225" s="425"/>
      <c r="M225" s="425"/>
    </row>
    <row r="226" spans="5:13" x14ac:dyDescent="0.2">
      <c r="E226" s="425"/>
      <c r="F226" s="425"/>
      <c r="G226" s="425"/>
      <c r="H226" s="425"/>
      <c r="I226" s="425"/>
      <c r="J226" s="425"/>
      <c r="K226" s="425"/>
      <c r="L226" s="425"/>
      <c r="M226" s="425"/>
    </row>
    <row r="227" spans="5:13" x14ac:dyDescent="0.2">
      <c r="E227" s="425"/>
      <c r="F227" s="425"/>
      <c r="G227" s="425"/>
      <c r="H227" s="425"/>
      <c r="I227" s="425"/>
      <c r="J227" s="425"/>
      <c r="K227" s="425"/>
      <c r="L227" s="425"/>
      <c r="M227" s="425"/>
    </row>
    <row r="228" spans="5:13" x14ac:dyDescent="0.2">
      <c r="E228" s="425"/>
      <c r="F228" s="425"/>
      <c r="G228" s="425"/>
      <c r="H228" s="425"/>
      <c r="I228" s="425"/>
      <c r="J228" s="425"/>
      <c r="K228" s="425"/>
      <c r="L228" s="425"/>
      <c r="M228" s="425"/>
    </row>
    <row r="229" spans="5:13" x14ac:dyDescent="0.2">
      <c r="E229" s="425"/>
      <c r="F229" s="425"/>
      <c r="G229" s="425"/>
      <c r="H229" s="425"/>
      <c r="I229" s="425"/>
      <c r="J229" s="425"/>
      <c r="K229" s="425"/>
      <c r="L229" s="425"/>
      <c r="M229" s="425"/>
    </row>
    <row r="230" spans="5:13" x14ac:dyDescent="0.2">
      <c r="E230" s="425"/>
      <c r="F230" s="425"/>
      <c r="G230" s="425"/>
      <c r="H230" s="425"/>
      <c r="I230" s="425"/>
      <c r="J230" s="425"/>
      <c r="K230" s="425"/>
      <c r="L230" s="425"/>
      <c r="M230" s="425"/>
    </row>
    <row r="231" spans="5:13" x14ac:dyDescent="0.2">
      <c r="E231" s="425"/>
      <c r="F231" s="425"/>
      <c r="G231" s="425"/>
      <c r="H231" s="425"/>
      <c r="I231" s="425"/>
      <c r="J231" s="425"/>
      <c r="K231" s="425"/>
      <c r="L231" s="425"/>
      <c r="M231" s="425"/>
    </row>
    <row r="232" spans="5:13" x14ac:dyDescent="0.2">
      <c r="E232" s="425"/>
      <c r="F232" s="425"/>
      <c r="G232" s="425"/>
      <c r="H232" s="425"/>
      <c r="I232" s="425"/>
      <c r="J232" s="425"/>
      <c r="K232" s="425"/>
      <c r="L232" s="425"/>
      <c r="M232" s="425"/>
    </row>
    <row r="233" spans="5:13" x14ac:dyDescent="0.2">
      <c r="E233" s="425"/>
      <c r="F233" s="425"/>
      <c r="G233" s="425"/>
      <c r="H233" s="425"/>
      <c r="I233" s="425"/>
      <c r="J233" s="425"/>
      <c r="K233" s="425"/>
      <c r="L233" s="425"/>
      <c r="M233" s="425"/>
    </row>
    <row r="234" spans="5:13" ht="18" customHeight="1" x14ac:dyDescent="0.2">
      <c r="E234" s="425"/>
      <c r="F234" s="425"/>
      <c r="G234" s="425"/>
      <c r="H234" s="425"/>
      <c r="I234" s="425"/>
      <c r="J234" s="425"/>
      <c r="K234" s="425"/>
      <c r="L234" s="425"/>
      <c r="M234" s="425"/>
    </row>
    <row r="235" spans="5:13" ht="18" customHeight="1" x14ac:dyDescent="0.2">
      <c r="E235" s="425"/>
      <c r="F235" s="425"/>
      <c r="G235" s="425"/>
      <c r="H235" s="425"/>
      <c r="I235" s="425"/>
      <c r="J235" s="425"/>
      <c r="K235" s="425"/>
      <c r="L235" s="425"/>
      <c r="M235" s="425"/>
    </row>
    <row r="236" spans="5:13" ht="18" customHeight="1" x14ac:dyDescent="0.2">
      <c r="E236" s="425"/>
      <c r="F236" s="425"/>
      <c r="G236" s="425"/>
      <c r="H236" s="425"/>
      <c r="I236" s="425"/>
      <c r="J236" s="425"/>
      <c r="K236" s="425"/>
      <c r="L236" s="425"/>
      <c r="M236" s="425"/>
    </row>
    <row r="237" spans="5:13" ht="18" customHeight="1" x14ac:dyDescent="0.2">
      <c r="E237" s="425"/>
      <c r="F237" s="425"/>
      <c r="G237" s="425"/>
      <c r="H237" s="425"/>
      <c r="I237" s="425"/>
      <c r="J237" s="425"/>
      <c r="K237" s="425"/>
      <c r="L237" s="425"/>
      <c r="M237" s="425"/>
    </row>
    <row r="238" spans="5:13" ht="18" customHeight="1" x14ac:dyDescent="0.2">
      <c r="E238" s="425"/>
      <c r="F238" s="425"/>
      <c r="G238" s="425"/>
      <c r="H238" s="425"/>
      <c r="I238" s="425"/>
      <c r="J238" s="425"/>
      <c r="K238" s="425"/>
      <c r="L238" s="425"/>
      <c r="M238" s="425"/>
    </row>
    <row r="239" spans="5:13" ht="18" customHeight="1" x14ac:dyDescent="0.2">
      <c r="E239" s="425"/>
      <c r="F239" s="425"/>
      <c r="G239" s="425"/>
      <c r="H239" s="425"/>
      <c r="I239" s="425"/>
      <c r="J239" s="425"/>
      <c r="K239" s="425"/>
      <c r="L239" s="425"/>
      <c r="M239" s="425"/>
    </row>
    <row r="240" spans="5:13" ht="27.75" customHeight="1" x14ac:dyDescent="0.2">
      <c r="E240" s="425"/>
      <c r="F240" s="425"/>
      <c r="G240" s="425"/>
      <c r="H240" s="425"/>
      <c r="I240" s="425"/>
      <c r="J240" s="425"/>
      <c r="K240" s="425"/>
      <c r="L240" s="425"/>
      <c r="M240" s="425"/>
    </row>
    <row r="241" spans="5:13" ht="27.75" customHeight="1" x14ac:dyDescent="0.2">
      <c r="E241" s="425"/>
      <c r="F241" s="425"/>
      <c r="G241" s="425"/>
      <c r="H241" s="425"/>
      <c r="I241" s="425"/>
      <c r="J241" s="425"/>
      <c r="K241" s="425"/>
      <c r="L241" s="425"/>
      <c r="M241" s="425"/>
    </row>
    <row r="242" spans="5:13" ht="18" customHeight="1" x14ac:dyDescent="0.2"/>
    <row r="243" spans="5:13" ht="18" customHeight="1" x14ac:dyDescent="0.2"/>
    <row r="244" spans="5:13" ht="18" customHeight="1" x14ac:dyDescent="0.2"/>
    <row r="245" spans="5:13" ht="18" customHeight="1" x14ac:dyDescent="0.2"/>
    <row r="246" spans="5:13" ht="18" customHeight="1" x14ac:dyDescent="0.2"/>
    <row r="247" spans="5:13" ht="18" customHeight="1" x14ac:dyDescent="0.2"/>
    <row r="248" spans="5:13" ht="18" customHeight="1" x14ac:dyDescent="0.2"/>
    <row r="249" spans="5:13" ht="18" customHeight="1" x14ac:dyDescent="0.2"/>
    <row r="250" spans="5:13" ht="18" customHeight="1" x14ac:dyDescent="0.2"/>
    <row r="251" spans="5:13" ht="18" customHeight="1" x14ac:dyDescent="0.2"/>
    <row r="252" spans="5:13" ht="18" customHeight="1" x14ac:dyDescent="0.2"/>
    <row r="253" spans="5:13" ht="18" customHeight="1" x14ac:dyDescent="0.2"/>
    <row r="254" spans="5:13" ht="18" customHeight="1" x14ac:dyDescent="0.2"/>
    <row r="255" spans="5:13" ht="18" customHeight="1" x14ac:dyDescent="0.2"/>
    <row r="256" spans="5:13" ht="18" customHeight="1" x14ac:dyDescent="0.2"/>
    <row r="257" ht="24.75" customHeight="1" x14ac:dyDescent="0.2"/>
    <row r="258" ht="30.75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3" ht="12.75" customHeight="1" x14ac:dyDescent="0.2"/>
    <row r="275" ht="12.75" customHeight="1" x14ac:dyDescent="0.2"/>
    <row r="276" ht="12.75" customHeight="1" x14ac:dyDescent="0.2"/>
    <row r="299" ht="21" customHeight="1" x14ac:dyDescent="0.2"/>
    <row r="300" ht="21" customHeight="1" x14ac:dyDescent="0.2"/>
    <row r="301" ht="21" customHeight="1" x14ac:dyDescent="0.2"/>
    <row r="302" ht="21" customHeight="1" x14ac:dyDescent="0.2"/>
    <row r="304" ht="22.5" customHeight="1" x14ac:dyDescent="0.2"/>
    <row r="305" ht="22.5" customHeight="1" x14ac:dyDescent="0.2"/>
    <row r="306" ht="29.2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2.5" customHeight="1" x14ac:dyDescent="0.2"/>
    <row r="319" ht="22.5" customHeight="1" x14ac:dyDescent="0.2"/>
    <row r="320" ht="22.5" customHeight="1" x14ac:dyDescent="0.2"/>
    <row r="321" ht="22.5" customHeight="1" x14ac:dyDescent="0.2"/>
    <row r="322" ht="24.75" customHeight="1" x14ac:dyDescent="0.2"/>
    <row r="323" ht="26.2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5" ht="22.5" customHeight="1" x14ac:dyDescent="0.2"/>
    <row r="337" ht="12.75" customHeight="1" x14ac:dyDescent="0.2"/>
    <row r="345" ht="12.75" customHeight="1" x14ac:dyDescent="0.2"/>
    <row r="363" ht="18" customHeight="1" x14ac:dyDescent="0.2"/>
    <row r="364" ht="18.75" customHeight="1" x14ac:dyDescent="0.2"/>
    <row r="365" ht="19.5" customHeight="1" x14ac:dyDescent="0.2"/>
    <row r="366" ht="18.75" customHeight="1" x14ac:dyDescent="0.2"/>
    <row r="368" ht="18.75" customHeight="1" x14ac:dyDescent="0.2"/>
    <row r="369" ht="17.25" customHeight="1" x14ac:dyDescent="0.2"/>
    <row r="370" ht="30.75" customHeight="1" x14ac:dyDescent="0.2"/>
    <row r="371" ht="17.25" customHeight="1" x14ac:dyDescent="0.2"/>
    <row r="372" ht="19.5" customHeight="1" x14ac:dyDescent="0.2"/>
    <row r="373" ht="20.25" customHeight="1" x14ac:dyDescent="0.2"/>
    <row r="374" ht="19.5" customHeight="1" x14ac:dyDescent="0.2"/>
    <row r="375" ht="18.75" customHeight="1" x14ac:dyDescent="0.2"/>
    <row r="376" ht="19.5" customHeight="1" x14ac:dyDescent="0.2"/>
    <row r="377" ht="18" customHeight="1" x14ac:dyDescent="0.2"/>
    <row r="378" ht="19.5" customHeight="1" x14ac:dyDescent="0.2"/>
    <row r="379" ht="19.5" customHeight="1" x14ac:dyDescent="0.2"/>
    <row r="380" ht="19.5" customHeight="1" x14ac:dyDescent="0.2"/>
    <row r="381" ht="19.5" customHeight="1" x14ac:dyDescent="0.2"/>
    <row r="382" ht="21" customHeight="1" x14ac:dyDescent="0.2"/>
    <row r="383" ht="19.5" customHeight="1" x14ac:dyDescent="0.2"/>
    <row r="384" ht="21" customHeight="1" x14ac:dyDescent="0.2"/>
    <row r="385" ht="21" customHeight="1" x14ac:dyDescent="0.2"/>
    <row r="386" ht="32.2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397" ht="19.5" customHeight="1" x14ac:dyDescent="0.2"/>
    <row r="398" ht="19.5" customHeight="1" x14ac:dyDescent="0.2"/>
    <row r="399" ht="19.5" customHeight="1" x14ac:dyDescent="0.2"/>
    <row r="400" ht="19.5" customHeight="1" x14ac:dyDescent="0.2"/>
    <row r="409" ht="12.75" customHeight="1" x14ac:dyDescent="0.2"/>
    <row r="496" ht="21" customHeight="1" x14ac:dyDescent="0.2"/>
    <row r="517" spans="6:8" x14ac:dyDescent="0.2">
      <c r="H517"/>
    </row>
    <row r="518" spans="6:8" x14ac:dyDescent="0.2">
      <c r="H518"/>
    </row>
    <row r="519" spans="6:8" x14ac:dyDescent="0.2">
      <c r="H519"/>
    </row>
    <row r="520" spans="6:8" x14ac:dyDescent="0.2">
      <c r="H520"/>
    </row>
    <row r="521" spans="6:8" x14ac:dyDescent="0.2">
      <c r="H521"/>
    </row>
    <row r="522" spans="6:8" x14ac:dyDescent="0.2">
      <c r="H522"/>
    </row>
    <row r="527" spans="6:8" x14ac:dyDescent="0.2">
      <c r="F527" s="327" t="e">
        <f>#REF!</f>
        <v>#REF!</v>
      </c>
      <c r="H527" s="311" t="s">
        <v>98</v>
      </c>
    </row>
    <row r="528" spans="6:8" x14ac:dyDescent="0.2">
      <c r="H528" s="320" t="s">
        <v>134</v>
      </c>
    </row>
    <row r="529" spans="5:8" x14ac:dyDescent="0.2">
      <c r="H529" s="320" t="s">
        <v>135</v>
      </c>
    </row>
    <row r="530" spans="5:8" x14ac:dyDescent="0.2">
      <c r="H530" s="320" t="s">
        <v>136</v>
      </c>
    </row>
    <row r="531" spans="5:8" x14ac:dyDescent="0.2">
      <c r="H531" s="320" t="s">
        <v>137</v>
      </c>
    </row>
    <row r="532" spans="5:8" x14ac:dyDescent="0.2">
      <c r="H532" s="320" t="s">
        <v>138</v>
      </c>
    </row>
    <row r="533" spans="5:8" x14ac:dyDescent="0.2">
      <c r="H533" s="320" t="s">
        <v>139</v>
      </c>
    </row>
    <row r="534" spans="5:8" x14ac:dyDescent="0.2">
      <c r="H534" s="320" t="s">
        <v>140</v>
      </c>
    </row>
    <row r="535" spans="5:8" x14ac:dyDescent="0.2">
      <c r="H535" s="320" t="s">
        <v>141</v>
      </c>
    </row>
    <row r="538" spans="5:8" x14ac:dyDescent="0.2">
      <c r="E538" s="329"/>
    </row>
    <row r="679" spans="15:24" ht="12.75" customHeight="1" x14ac:dyDescent="0.2">
      <c r="P679" s="737"/>
      <c r="Q679" s="325"/>
      <c r="R679" s="325"/>
      <c r="S679" s="326"/>
      <c r="T679" s="326"/>
      <c r="U679" s="326"/>
      <c r="V679" s="315"/>
      <c r="W679" s="326"/>
      <c r="X679" s="326"/>
    </row>
    <row r="682" spans="15:24" x14ac:dyDescent="0.2">
      <c r="Q682" s="322"/>
      <c r="R682" s="322"/>
      <c r="S682" s="322"/>
      <c r="T682" s="322"/>
      <c r="U682" s="322"/>
      <c r="V682" s="322"/>
      <c r="W682" s="322"/>
      <c r="X682" s="322"/>
    </row>
    <row r="683" spans="15:24" x14ac:dyDescent="0.2">
      <c r="O683"/>
      <c r="P683" s="316"/>
      <c r="Q683" s="738"/>
      <c r="R683" s="321"/>
      <c r="S683" s="323"/>
      <c r="T683" s="324"/>
      <c r="U683" s="321"/>
      <c r="V683" s="324"/>
      <c r="W683" s="324"/>
      <c r="X683" s="324"/>
    </row>
    <row r="684" spans="15:24" x14ac:dyDescent="0.2">
      <c r="O684"/>
      <c r="P684" s="727"/>
      <c r="Q684" s="738"/>
      <c r="R684" s="737"/>
      <c r="S684" s="737"/>
      <c r="T684" s="737"/>
      <c r="U684" s="737"/>
      <c r="V684" s="319"/>
      <c r="W684" s="319"/>
      <c r="X684" s="319"/>
    </row>
    <row r="685" spans="15:24" x14ac:dyDescent="0.2">
      <c r="O685"/>
      <c r="Q685" s="738"/>
      <c r="R685" s="737"/>
      <c r="S685" s="738" t="s">
        <v>142</v>
      </c>
      <c r="T685"/>
      <c r="U685" s="737"/>
      <c r="V685" s="319"/>
      <c r="W685" s="319"/>
      <c r="X685" s="319"/>
    </row>
    <row r="686" spans="15:24" x14ac:dyDescent="0.2">
      <c r="O686"/>
      <c r="P686" s="317"/>
      <c r="Q686" s="316"/>
      <c r="R686" s="737"/>
      <c r="S686" s="737"/>
      <c r="T686" s="737"/>
      <c r="U686" s="737"/>
      <c r="V686" s="737"/>
      <c r="W686" s="737"/>
      <c r="X686" s="737"/>
    </row>
    <row r="687" spans="15:24" x14ac:dyDescent="0.2">
      <c r="Q687" s="727"/>
      <c r="R687" s="727"/>
      <c r="S687" s="727"/>
      <c r="T687" s="727"/>
      <c r="U687" s="727"/>
      <c r="V687" s="314"/>
      <c r="W687" s="727"/>
      <c r="X687" s="727"/>
    </row>
    <row r="688" spans="15:24" x14ac:dyDescent="0.2">
      <c r="P688" s="314"/>
      <c r="Q688" s="736"/>
      <c r="R688" s="727"/>
      <c r="S688" s="727"/>
      <c r="T688" s="727"/>
      <c r="U688" s="727"/>
      <c r="V688" s="314"/>
      <c r="W688" s="727"/>
      <c r="X688" s="727"/>
    </row>
    <row r="689" spans="16:24" x14ac:dyDescent="0.2">
      <c r="R689" s="727"/>
      <c r="S689" s="727"/>
      <c r="T689" s="727"/>
      <c r="U689" s="737"/>
      <c r="V689" s="737"/>
      <c r="W689" s="727"/>
      <c r="X689" s="727"/>
    </row>
    <row r="690" spans="16:24" x14ac:dyDescent="0.2">
      <c r="P690" s="314"/>
      <c r="Q690" s="736" t="s">
        <v>124</v>
      </c>
      <c r="R690" s="727"/>
      <c r="S690" s="727"/>
      <c r="T690" s="727"/>
      <c r="U690" s="727"/>
      <c r="V690" s="314"/>
      <c r="W690" s="727"/>
      <c r="X690" s="727"/>
    </row>
    <row r="698" spans="16:24" x14ac:dyDescent="0.2">
      <c r="Q698" s="327" t="e">
        <f>SUM(#REF!)</f>
        <v>#REF!</v>
      </c>
      <c r="R698" s="328" t="s">
        <v>143</v>
      </c>
    </row>
    <row r="703" spans="16:24" x14ac:dyDescent="0.2">
      <c r="Q703" s="312"/>
    </row>
    <row r="710" spans="17:17" x14ac:dyDescent="0.2">
      <c r="Q710" s="312" t="e">
        <f>#REF!+#REF!</f>
        <v>#REF!</v>
      </c>
    </row>
    <row r="711" spans="17:17" x14ac:dyDescent="0.2">
      <c r="Q711" s="312" t="e">
        <f>#REF!+#REF!</f>
        <v>#REF!</v>
      </c>
    </row>
    <row r="712" spans="17:17" x14ac:dyDescent="0.2">
      <c r="Q712" s="312" t="e">
        <f>#REF!+#REF!</f>
        <v>#REF!</v>
      </c>
    </row>
    <row r="713" spans="17:17" x14ac:dyDescent="0.2">
      <c r="Q713" s="312" t="e">
        <f>#REF!+#REF!</f>
        <v>#REF!</v>
      </c>
    </row>
    <row r="714" spans="17:17" x14ac:dyDescent="0.2">
      <c r="Q714" s="312" t="e">
        <f>#REF!+#REF!</f>
        <v>#REF!</v>
      </c>
    </row>
    <row r="715" spans="17:17" x14ac:dyDescent="0.2">
      <c r="Q715" s="312" t="e">
        <f>#REF!+#REF!</f>
        <v>#REF!</v>
      </c>
    </row>
    <row r="720" spans="17:17" x14ac:dyDescent="0.2">
      <c r="Q720" s="327" t="e">
        <f>#REF!+#REF!</f>
        <v>#REF!</v>
      </c>
    </row>
    <row r="737" spans="15:15" x14ac:dyDescent="0.2">
      <c r="O737" s="329"/>
    </row>
    <row r="747" spans="15:15" x14ac:dyDescent="0.2">
      <c r="O747"/>
    </row>
    <row r="748" spans="15:15" x14ac:dyDescent="0.2">
      <c r="O748"/>
    </row>
    <row r="749" spans="15:15" x14ac:dyDescent="0.2">
      <c r="O749"/>
    </row>
    <row r="750" spans="15:15" x14ac:dyDescent="0.2">
      <c r="O750"/>
    </row>
  </sheetData>
  <mergeCells count="40">
    <mergeCell ref="J76:L76"/>
    <mergeCell ref="E77:F77"/>
    <mergeCell ref="G77:I77"/>
    <mergeCell ref="J77:L77"/>
    <mergeCell ref="E9:E10"/>
    <mergeCell ref="F9:F10"/>
    <mergeCell ref="G9:G10"/>
    <mergeCell ref="H9:J9"/>
    <mergeCell ref="K9:L9"/>
    <mergeCell ref="E3:L3"/>
    <mergeCell ref="E4:L4"/>
    <mergeCell ref="E5:L5"/>
    <mergeCell ref="E6:L6"/>
    <mergeCell ref="E7:L7"/>
    <mergeCell ref="M77:N77"/>
    <mergeCell ref="E98:L98"/>
    <mergeCell ref="E81:F81"/>
    <mergeCell ref="G81:I81"/>
    <mergeCell ref="J81:L81"/>
    <mergeCell ref="M81:N81"/>
    <mergeCell ref="J82:L82"/>
    <mergeCell ref="M82:N82"/>
    <mergeCell ref="G84:H84"/>
    <mergeCell ref="I84:L84"/>
    <mergeCell ref="M84:N84"/>
    <mergeCell ref="E96:L96"/>
    <mergeCell ref="E97:L97"/>
    <mergeCell ref="E80:F80"/>
    <mergeCell ref="G80:I80"/>
    <mergeCell ref="J80:L80"/>
    <mergeCell ref="G150:H150"/>
    <mergeCell ref="I150:L150"/>
    <mergeCell ref="G151:H151"/>
    <mergeCell ref="I151:L151"/>
    <mergeCell ref="J142:L142"/>
    <mergeCell ref="G143:I143"/>
    <mergeCell ref="J143:L143"/>
    <mergeCell ref="J147:L147"/>
    <mergeCell ref="J148:L148"/>
    <mergeCell ref="J149:L149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  <rowBreaks count="1" manualBreakCount="1">
    <brk id="46" min="4" max="11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X746"/>
  <sheetViews>
    <sheetView view="pageBreakPreview" topLeftCell="D1" zoomScaleSheetLayoutView="100" workbookViewId="0">
      <pane xSplit="2" ySplit="13" topLeftCell="H59" activePane="bottomRight" state="frozen"/>
      <selection activeCell="D1" sqref="D1"/>
      <selection pane="topRight" activeCell="F1" sqref="F1"/>
      <selection pane="bottomLeft" activeCell="D15" sqref="D15"/>
      <selection pane="bottomRight" activeCell="I67" sqref="I67"/>
    </sheetView>
  </sheetViews>
  <sheetFormatPr defaultColWidth="9.140625" defaultRowHeight="12.75" x14ac:dyDescent="0.2"/>
  <cols>
    <col min="1" max="1" width="1.85546875" style="535" hidden="1" customWidth="1"/>
    <col min="2" max="2" width="1.5703125" style="535" hidden="1" customWidth="1"/>
    <col min="3" max="4" width="5" style="535" hidden="1" customWidth="1"/>
    <col min="5" max="5" width="14.7109375" style="535" customWidth="1"/>
    <col min="6" max="6" width="68.28515625" style="535" customWidth="1"/>
    <col min="7" max="7" width="21.140625" style="535" customWidth="1"/>
    <col min="8" max="8" width="21" style="535" customWidth="1"/>
    <col min="9" max="9" width="21.140625" style="535" customWidth="1"/>
    <col min="10" max="10" width="20.140625" style="535" bestFit="1" customWidth="1"/>
    <col min="11" max="11" width="14.42578125" style="535" customWidth="1"/>
    <col min="12" max="12" width="18.140625" style="535" customWidth="1"/>
    <col min="13" max="13" width="17.7109375" style="535" customWidth="1"/>
    <col min="14" max="14" width="20.7109375" style="535" bestFit="1" customWidth="1"/>
    <col min="15" max="15" width="18.28515625" style="535" bestFit="1" customWidth="1"/>
    <col min="16" max="16" width="17.28515625" style="535" bestFit="1" customWidth="1"/>
    <col min="17" max="17" width="20.42578125" style="535" customWidth="1"/>
    <col min="18" max="18" width="19.42578125" style="535" bestFit="1" customWidth="1"/>
    <col min="19" max="19" width="16.42578125" style="535" customWidth="1"/>
    <col min="20" max="20" width="30.7109375" style="535" customWidth="1"/>
    <col min="21" max="16384" width="9.140625" style="535"/>
  </cols>
  <sheetData>
    <row r="2" spans="5:16" x14ac:dyDescent="0.2">
      <c r="P2" s="535" t="s">
        <v>276</v>
      </c>
    </row>
    <row r="3" spans="5:16" ht="15" x14ac:dyDescent="0.2">
      <c r="E3" s="853" t="s">
        <v>114</v>
      </c>
      <c r="F3" s="853"/>
      <c r="G3" s="853"/>
      <c r="H3" s="853"/>
      <c r="I3" s="853"/>
      <c r="J3" s="853"/>
      <c r="K3" s="853"/>
      <c r="L3" s="853"/>
      <c r="M3" s="536"/>
      <c r="N3" s="536"/>
    </row>
    <row r="4" spans="5:16" ht="15" x14ac:dyDescent="0.2">
      <c r="E4" s="853" t="s">
        <v>164</v>
      </c>
      <c r="F4" s="853"/>
      <c r="G4" s="853"/>
      <c r="H4" s="853"/>
      <c r="I4" s="853"/>
      <c r="J4" s="853"/>
      <c r="K4" s="853"/>
      <c r="L4" s="853"/>
      <c r="M4" s="536"/>
      <c r="N4" s="536"/>
    </row>
    <row r="5" spans="5:16" ht="15" x14ac:dyDescent="0.2">
      <c r="E5" s="853" t="s">
        <v>328</v>
      </c>
      <c r="F5" s="853"/>
      <c r="G5" s="853"/>
      <c r="H5" s="853"/>
      <c r="I5" s="853"/>
      <c r="J5" s="853"/>
      <c r="K5" s="853"/>
      <c r="L5" s="853"/>
      <c r="M5" s="536"/>
      <c r="N5" s="536"/>
    </row>
    <row r="6" spans="5:16" ht="13.5" thickBot="1" x14ac:dyDescent="0.25"/>
    <row r="7" spans="5:16" ht="78.75" customHeight="1" thickBot="1" x14ac:dyDescent="0.25">
      <c r="E7" s="537" t="s">
        <v>146</v>
      </c>
      <c r="F7" s="538" t="s">
        <v>0</v>
      </c>
      <c r="G7" s="539" t="s">
        <v>221</v>
      </c>
      <c r="H7" s="539" t="s">
        <v>219</v>
      </c>
      <c r="I7" s="539" t="s">
        <v>220</v>
      </c>
      <c r="J7" s="539" t="s">
        <v>113</v>
      </c>
      <c r="K7" s="539" t="s">
        <v>156</v>
      </c>
      <c r="L7" s="540" t="s">
        <v>144</v>
      </c>
    </row>
    <row r="8" spans="5:16" ht="18.75" customHeight="1" x14ac:dyDescent="0.2">
      <c r="E8" s="541" t="s">
        <v>158</v>
      </c>
      <c r="F8" s="542" t="s">
        <v>45</v>
      </c>
      <c r="G8" s="471">
        <f>G9+G10+G11</f>
        <v>75158838000</v>
      </c>
      <c r="H8" s="471">
        <f>H9+H11+H10</f>
        <v>6201153515</v>
      </c>
      <c r="I8" s="471">
        <f>I9+I11+I10</f>
        <v>6201153515</v>
      </c>
      <c r="J8" s="471">
        <f>J9+J11+J10</f>
        <v>41248961693.919998</v>
      </c>
      <c r="K8" s="544">
        <f>J8/G8*100</f>
        <v>54.882383484853769</v>
      </c>
      <c r="L8" s="545"/>
      <c r="M8" s="571">
        <f>H14+H24+H35+H41+H44+H45+H48+H51+H52</f>
        <v>2425121485</v>
      </c>
      <c r="N8" s="546"/>
    </row>
    <row r="9" spans="5:16" ht="18.75" customHeight="1" x14ac:dyDescent="0.2">
      <c r="E9" s="541" t="s">
        <v>168</v>
      </c>
      <c r="F9" s="547" t="s">
        <v>26</v>
      </c>
      <c r="G9" s="472">
        <f>$G$13</f>
        <v>74320354000</v>
      </c>
      <c r="H9" s="472">
        <f>H13</f>
        <v>5968513699</v>
      </c>
      <c r="I9" s="472">
        <f t="shared" ref="I9:J9" si="0">I13</f>
        <v>5968513699</v>
      </c>
      <c r="J9" s="472">
        <f t="shared" si="0"/>
        <v>40011886629</v>
      </c>
      <c r="K9" s="549">
        <f>J9/G9*100</f>
        <v>53.837050653714591</v>
      </c>
      <c r="L9" s="550"/>
      <c r="M9" s="551"/>
      <c r="N9" s="552"/>
    </row>
    <row r="10" spans="5:16" ht="18.75" customHeight="1" x14ac:dyDescent="0.2">
      <c r="E10" s="541" t="s">
        <v>169</v>
      </c>
      <c r="F10" s="547" t="s">
        <v>27</v>
      </c>
      <c r="G10" s="472">
        <f>$G$60</f>
        <v>538484000</v>
      </c>
      <c r="H10" s="472">
        <f>H60</f>
        <v>0</v>
      </c>
      <c r="I10" s="472">
        <f t="shared" ref="I10:J10" si="1">I60</f>
        <v>0</v>
      </c>
      <c r="J10" s="472">
        <f t="shared" si="1"/>
        <v>30385600</v>
      </c>
      <c r="K10" s="549">
        <f>J10/G10*100</f>
        <v>5.6428046144360842</v>
      </c>
      <c r="L10" s="550"/>
      <c r="N10" s="546"/>
    </row>
    <row r="11" spans="5:16" ht="18.75" customHeight="1" x14ac:dyDescent="0.2">
      <c r="E11" s="541" t="str">
        <f>E64</f>
        <v>4.1.04</v>
      </c>
      <c r="F11" s="547" t="s">
        <v>129</v>
      </c>
      <c r="G11" s="472">
        <f>G64</f>
        <v>300000000</v>
      </c>
      <c r="H11" s="472">
        <f>H64</f>
        <v>232639816</v>
      </c>
      <c r="I11" s="472">
        <f t="shared" ref="I11" si="2">I64</f>
        <v>232639816</v>
      </c>
      <c r="J11" s="472">
        <f>J64</f>
        <v>1206689464.9200001</v>
      </c>
      <c r="K11" s="549">
        <f>J11/G11*100</f>
        <v>402.22982164000001</v>
      </c>
      <c r="L11" s="550"/>
    </row>
    <row r="12" spans="5:16" ht="5.0999999999999996" customHeight="1" x14ac:dyDescent="0.2">
      <c r="E12" s="554"/>
      <c r="F12" s="555"/>
      <c r="G12" s="556"/>
      <c r="H12" s="556"/>
      <c r="I12" s="556"/>
      <c r="J12" s="556"/>
      <c r="K12" s="558"/>
      <c r="L12" s="559"/>
    </row>
    <row r="13" spans="5:16" ht="18.75" customHeight="1" x14ac:dyDescent="0.2">
      <c r="E13" s="560" t="str">
        <f>E9</f>
        <v>4.1.01</v>
      </c>
      <c r="F13" s="561" t="str">
        <f>F9</f>
        <v>PENDAPATAN PAJAK DAERAH</v>
      </c>
      <c r="G13" s="562">
        <f>G14+G24+G35+G41+G44+G45+G48+G51+G52+G55+G58</f>
        <v>74320354000</v>
      </c>
      <c r="H13" s="562">
        <f>H14+H24+H35+H41+H44+H45+H48+H51+H52+H55+H58</f>
        <v>5968513699</v>
      </c>
      <c r="I13" s="562">
        <f>H13</f>
        <v>5968513699</v>
      </c>
      <c r="J13" s="562">
        <f>J14+J24+J35+J41+J44+J45+J48+J51+J52+J55+J58</f>
        <v>40011886629</v>
      </c>
      <c r="K13" s="564">
        <f>J13/G13*100</f>
        <v>53.837050653714591</v>
      </c>
      <c r="L13" s="565"/>
      <c r="M13" s="571"/>
    </row>
    <row r="14" spans="5:16" ht="18.75" customHeight="1" x14ac:dyDescent="0.2">
      <c r="E14" s="566" t="s">
        <v>170</v>
      </c>
      <c r="F14" s="567" t="s">
        <v>157</v>
      </c>
      <c r="G14" s="473">
        <f>G15+G18+G21</f>
        <v>2463180809</v>
      </c>
      <c r="H14" s="473">
        <f>H15+H18+H21</f>
        <v>380853340</v>
      </c>
      <c r="I14" s="473">
        <f t="shared" ref="I14:J14" si="3">I15+I18+I21</f>
        <v>380853340</v>
      </c>
      <c r="J14" s="473">
        <f t="shared" si="3"/>
        <v>1286705898</v>
      </c>
      <c r="K14" s="569">
        <f>J14/G14*100</f>
        <v>52.237574005879651</v>
      </c>
      <c r="L14" s="570"/>
    </row>
    <row r="15" spans="5:16" ht="18.75" customHeight="1" x14ac:dyDescent="0.2">
      <c r="E15" s="572" t="s">
        <v>171</v>
      </c>
      <c r="F15" s="573" t="s">
        <v>175</v>
      </c>
      <c r="G15" s="474">
        <v>2001580809</v>
      </c>
      <c r="H15" s="474">
        <f>H16+H17</f>
        <v>337270608</v>
      </c>
      <c r="I15" s="474">
        <f t="shared" ref="I15:J15" si="4">I16+I17</f>
        <v>337270608</v>
      </c>
      <c r="J15" s="474">
        <f t="shared" si="4"/>
        <v>935315829</v>
      </c>
      <c r="K15" s="575">
        <f>J15/G15*100</f>
        <v>46.728856751343884</v>
      </c>
      <c r="L15" s="570"/>
      <c r="M15" s="666"/>
    </row>
    <row r="16" spans="5:16" ht="18.75" customHeight="1" x14ac:dyDescent="0.2">
      <c r="E16" s="572"/>
      <c r="F16" s="577" t="s">
        <v>149</v>
      </c>
      <c r="G16" s="475"/>
      <c r="H16" s="474">
        <v>337270608</v>
      </c>
      <c r="I16" s="474">
        <f>H16</f>
        <v>337270608</v>
      </c>
      <c r="J16" s="474">
        <f>H16+'REKON-OKTOBER'!J16</f>
        <v>935035829</v>
      </c>
      <c r="K16" s="578"/>
      <c r="L16" s="570"/>
      <c r="M16" s="546"/>
      <c r="N16" s="546"/>
    </row>
    <row r="17" spans="5:16" ht="18.75" customHeight="1" x14ac:dyDescent="0.2">
      <c r="E17" s="572"/>
      <c r="F17" s="577" t="s">
        <v>147</v>
      </c>
      <c r="G17" s="475"/>
      <c r="H17" s="486"/>
      <c r="I17" s="475">
        <f t="shared" ref="I17:I23" si="5">H17</f>
        <v>0</v>
      </c>
      <c r="J17" s="474">
        <f>H17+'REKON-OKTOBER'!J17</f>
        <v>280000</v>
      </c>
      <c r="K17" s="578"/>
      <c r="L17" s="570"/>
      <c r="M17" s="571"/>
    </row>
    <row r="18" spans="5:16" ht="21.75" customHeight="1" x14ac:dyDescent="0.2">
      <c r="E18" s="572" t="s">
        <v>173</v>
      </c>
      <c r="F18" s="580" t="s">
        <v>172</v>
      </c>
      <c r="G18" s="474">
        <v>350000000</v>
      </c>
      <c r="H18" s="474">
        <f>H19+H20</f>
        <v>39330732</v>
      </c>
      <c r="I18" s="474">
        <f t="shared" ref="I18" si="6">I19+I20</f>
        <v>39330732</v>
      </c>
      <c r="J18" s="474">
        <f>J19+J20</f>
        <v>306545569</v>
      </c>
      <c r="K18" s="575">
        <f>J18/G18*100</f>
        <v>87.584448285714288</v>
      </c>
      <c r="L18" s="570"/>
      <c r="M18" s="546"/>
      <c r="N18" s="546"/>
    </row>
    <row r="19" spans="5:16" ht="36.75" customHeight="1" x14ac:dyDescent="0.2">
      <c r="E19" s="572"/>
      <c r="F19" s="581" t="s">
        <v>150</v>
      </c>
      <c r="G19" s="474"/>
      <c r="H19" s="475">
        <v>39330732</v>
      </c>
      <c r="I19" s="475">
        <f t="shared" si="5"/>
        <v>39330732</v>
      </c>
      <c r="J19" s="474">
        <f>H19+'REKON-OKTOBER'!J19</f>
        <v>287094273</v>
      </c>
      <c r="K19" s="575"/>
      <c r="L19" s="570"/>
      <c r="M19" s="576"/>
    </row>
    <row r="20" spans="5:16" ht="34.5" customHeight="1" x14ac:dyDescent="0.2">
      <c r="E20" s="572"/>
      <c r="F20" s="581" t="s">
        <v>148</v>
      </c>
      <c r="G20" s="475"/>
      <c r="H20" s="475">
        <v>0</v>
      </c>
      <c r="I20" s="475">
        <f t="shared" si="5"/>
        <v>0</v>
      </c>
      <c r="J20" s="474">
        <f>H20+'REKON-OKTOBER'!J20</f>
        <v>19451296</v>
      </c>
      <c r="K20" s="575"/>
      <c r="L20" s="570"/>
      <c r="M20" s="546"/>
    </row>
    <row r="21" spans="5:16" ht="18.75" customHeight="1" x14ac:dyDescent="0.2">
      <c r="E21" s="572" t="s">
        <v>174</v>
      </c>
      <c r="F21" s="573" t="s">
        <v>176</v>
      </c>
      <c r="G21" s="474">
        <v>111600000</v>
      </c>
      <c r="H21" s="474">
        <f>H22+H23</f>
        <v>4252000</v>
      </c>
      <c r="I21" s="474">
        <f t="shared" ref="I21:J21" si="7">I22+I23</f>
        <v>4252000</v>
      </c>
      <c r="J21" s="474">
        <f t="shared" si="7"/>
        <v>44844500</v>
      </c>
      <c r="K21" s="575">
        <f>J21/G21*100</f>
        <v>40.183243727598565</v>
      </c>
      <c r="L21" s="671"/>
      <c r="M21" s="546"/>
    </row>
    <row r="22" spans="5:16" ht="18.75" customHeight="1" x14ac:dyDescent="0.2">
      <c r="E22" s="572"/>
      <c r="F22" s="577" t="s">
        <v>151</v>
      </c>
      <c r="G22" s="474"/>
      <c r="H22" s="475">
        <v>4252000</v>
      </c>
      <c r="I22" s="475">
        <f t="shared" si="5"/>
        <v>4252000</v>
      </c>
      <c r="J22" s="474">
        <f>H22+'REKON-OKTOBER'!J22</f>
        <v>43994500</v>
      </c>
      <c r="K22" s="575"/>
      <c r="L22" s="570"/>
      <c r="M22" s="770" t="s">
        <v>331</v>
      </c>
    </row>
    <row r="23" spans="5:16" ht="18.75" customHeight="1" x14ac:dyDescent="0.2">
      <c r="E23" s="572"/>
      <c r="F23" s="577" t="str">
        <f xml:space="preserve"> "Penerimaan Piutang " &amp;F21</f>
        <v>Penerimaan Piutang Pajak Wisma Pariwisata</v>
      </c>
      <c r="G23" s="475"/>
      <c r="H23" s="475">
        <v>0</v>
      </c>
      <c r="I23" s="475">
        <f t="shared" si="5"/>
        <v>0</v>
      </c>
      <c r="J23" s="474">
        <f>H23+'REKON-OKTOBER'!J23</f>
        <v>850000</v>
      </c>
      <c r="K23" s="575"/>
      <c r="L23" s="570"/>
      <c r="M23" s="771">
        <v>2489541434</v>
      </c>
      <c r="N23" s="719">
        <v>0.75</v>
      </c>
    </row>
    <row r="24" spans="5:16" ht="18.75" customHeight="1" x14ac:dyDescent="0.2">
      <c r="E24" s="566" t="s">
        <v>177</v>
      </c>
      <c r="F24" s="582" t="s">
        <v>159</v>
      </c>
      <c r="G24" s="476">
        <v>3637447807</v>
      </c>
      <c r="H24" s="473">
        <f>H25+H28+H31+H34</f>
        <v>261113838</v>
      </c>
      <c r="I24" s="473">
        <f t="shared" ref="I24:J24" si="8">I25+I28+I31+I34</f>
        <v>261113838</v>
      </c>
      <c r="J24" s="473">
        <f t="shared" si="8"/>
        <v>2467553590</v>
      </c>
      <c r="K24" s="569">
        <f>J24/G24*100</f>
        <v>67.837498183516885</v>
      </c>
      <c r="L24" s="570"/>
      <c r="M24" s="571">
        <f>G24*75%</f>
        <v>2728085855.25</v>
      </c>
      <c r="N24" s="723">
        <f>J24-M24</f>
        <v>-260532265.25</v>
      </c>
      <c r="O24" s="771">
        <f>M23-M24</f>
        <v>-238544421.25</v>
      </c>
    </row>
    <row r="25" spans="5:16" ht="18.75" customHeight="1" x14ac:dyDescent="0.2">
      <c r="E25" s="572" t="s">
        <v>178</v>
      </c>
      <c r="F25" s="573" t="s">
        <v>179</v>
      </c>
      <c r="G25" s="477"/>
      <c r="H25" s="474">
        <f>H26+H27</f>
        <v>92190277</v>
      </c>
      <c r="I25" s="474">
        <f t="shared" ref="I25:J25" si="9">I26+I27</f>
        <v>92190277</v>
      </c>
      <c r="J25" s="474">
        <f t="shared" si="9"/>
        <v>1105685482</v>
      </c>
      <c r="K25" s="575"/>
      <c r="L25" s="570"/>
      <c r="M25" s="546"/>
      <c r="N25" s="576"/>
      <c r="P25" s="551"/>
    </row>
    <row r="26" spans="5:16" ht="18.75" customHeight="1" x14ac:dyDescent="0.2">
      <c r="E26" s="572"/>
      <c r="F26" s="577" t="s">
        <v>180</v>
      </c>
      <c r="G26" s="474"/>
      <c r="H26" s="475">
        <v>92190277</v>
      </c>
      <c r="I26" s="475">
        <f t="shared" ref="I26:I50" si="10">H26</f>
        <v>92190277</v>
      </c>
      <c r="J26" s="474">
        <f>H26+'REKON-OKTOBER'!J26</f>
        <v>1003501656</v>
      </c>
      <c r="K26" s="575"/>
      <c r="L26" s="570"/>
      <c r="M26" s="546"/>
      <c r="N26" s="576"/>
    </row>
    <row r="27" spans="5:16" ht="18.75" customHeight="1" x14ac:dyDescent="0.2">
      <c r="E27" s="572"/>
      <c r="F27" s="577" t="str">
        <f xml:space="preserve"> "Penerimaan Piutang " &amp;F25</f>
        <v>Penerimaan Piutang Pajak Restoran dan Sejenisnya</v>
      </c>
      <c r="G27" s="475"/>
      <c r="H27" s="486">
        <v>0</v>
      </c>
      <c r="I27" s="475">
        <f t="shared" si="10"/>
        <v>0</v>
      </c>
      <c r="J27" s="474">
        <f>H27+'REKON-OKTOBER'!J27</f>
        <v>102183826</v>
      </c>
      <c r="K27" s="578"/>
      <c r="L27" s="570"/>
      <c r="M27" s="546"/>
    </row>
    <row r="28" spans="5:16" ht="18.75" customHeight="1" x14ac:dyDescent="0.2">
      <c r="E28" s="572" t="s">
        <v>181</v>
      </c>
      <c r="F28" s="573" t="s">
        <v>182</v>
      </c>
      <c r="G28" s="477"/>
      <c r="H28" s="483">
        <f>H29+H30</f>
        <v>17496640</v>
      </c>
      <c r="I28" s="483">
        <f t="shared" ref="I28:J28" si="11">I29+I30</f>
        <v>17496640</v>
      </c>
      <c r="J28" s="483">
        <f t="shared" si="11"/>
        <v>173178267</v>
      </c>
      <c r="K28" s="575"/>
      <c r="L28" s="570"/>
      <c r="M28" s="576"/>
    </row>
    <row r="29" spans="5:16" ht="18.75" customHeight="1" x14ac:dyDescent="0.2">
      <c r="E29" s="572"/>
      <c r="F29" s="577" t="s">
        <v>183</v>
      </c>
      <c r="G29" s="474"/>
      <c r="H29" s="475">
        <f>17496640</f>
        <v>17496640</v>
      </c>
      <c r="I29" s="475">
        <f t="shared" si="10"/>
        <v>17496640</v>
      </c>
      <c r="J29" s="474">
        <f>H29+'REKON-OKTOBER'!J29</f>
        <v>166430967</v>
      </c>
      <c r="K29" s="575"/>
      <c r="L29" s="570"/>
      <c r="M29" s="552"/>
      <c r="N29" s="583"/>
    </row>
    <row r="30" spans="5:16" ht="18.75" customHeight="1" x14ac:dyDescent="0.2">
      <c r="E30" s="572"/>
      <c r="F30" s="577" t="str">
        <f xml:space="preserve"> "Penerimaan Piutang " &amp;F28</f>
        <v>Penerimaan Piutang Pajak Rumah Makan dan Sejenisnya</v>
      </c>
      <c r="G30" s="475"/>
      <c r="H30" s="486"/>
      <c r="I30" s="475">
        <f t="shared" si="10"/>
        <v>0</v>
      </c>
      <c r="J30" s="474">
        <f>H30+'REKON-OKTOBER'!J30</f>
        <v>6747300</v>
      </c>
      <c r="K30" s="578"/>
      <c r="L30" s="570"/>
      <c r="M30" s="546"/>
      <c r="N30" s="584"/>
    </row>
    <row r="31" spans="5:16" ht="18.75" customHeight="1" x14ac:dyDescent="0.2">
      <c r="E31" s="572" t="s">
        <v>184</v>
      </c>
      <c r="F31" s="573" t="s">
        <v>185</v>
      </c>
      <c r="G31" s="477"/>
      <c r="H31" s="474">
        <f>H32+H33</f>
        <v>52845921</v>
      </c>
      <c r="I31" s="474">
        <f t="shared" ref="I31:J31" si="12">I32+I33</f>
        <v>52845921</v>
      </c>
      <c r="J31" s="474">
        <f t="shared" si="12"/>
        <v>412456701</v>
      </c>
      <c r="K31" s="575"/>
      <c r="L31" s="570"/>
      <c r="M31" s="475">
        <v>52845921</v>
      </c>
    </row>
    <row r="32" spans="5:16" ht="18.75" customHeight="1" x14ac:dyDescent="0.2">
      <c r="E32" s="572"/>
      <c r="F32" s="577" t="s">
        <v>186</v>
      </c>
      <c r="G32" s="475"/>
      <c r="H32" s="475">
        <v>47098171</v>
      </c>
      <c r="I32" s="475">
        <f t="shared" si="10"/>
        <v>47098171</v>
      </c>
      <c r="J32" s="474">
        <f>H32+'REKON-OKTOBER'!J32</f>
        <v>374033333</v>
      </c>
      <c r="K32" s="578"/>
      <c r="L32" s="570"/>
      <c r="M32" s="546"/>
      <c r="N32" s="552"/>
    </row>
    <row r="33" spans="5:15" ht="18.75" customHeight="1" x14ac:dyDescent="0.2">
      <c r="E33" s="572"/>
      <c r="F33" s="577" t="str">
        <f xml:space="preserve"> "Penerimaan Piutang " &amp;F31</f>
        <v>Penerimaan Piutang Pajak Kafetaria dan Sejenisnya</v>
      </c>
      <c r="G33" s="475"/>
      <c r="H33" s="486">
        <v>5747750</v>
      </c>
      <c r="I33" s="475">
        <f t="shared" si="10"/>
        <v>5747750</v>
      </c>
      <c r="J33" s="474">
        <f>H33+'REKON-OKTOBER'!J33</f>
        <v>38423368</v>
      </c>
      <c r="K33" s="575"/>
      <c r="L33" s="570"/>
      <c r="M33" s="576"/>
      <c r="N33" s="546"/>
    </row>
    <row r="34" spans="5:15" ht="18.75" customHeight="1" x14ac:dyDescent="0.2">
      <c r="E34" s="572" t="s">
        <v>188</v>
      </c>
      <c r="F34" s="573" t="s">
        <v>187</v>
      </c>
      <c r="G34" s="477"/>
      <c r="H34" s="474">
        <v>98581000</v>
      </c>
      <c r="I34" s="474">
        <f>H34</f>
        <v>98581000</v>
      </c>
      <c r="J34" s="474">
        <f>H34+'REKON-OKTOBER'!J34</f>
        <v>776233140</v>
      </c>
      <c r="K34" s="575"/>
      <c r="L34" s="570"/>
      <c r="M34" s="571"/>
      <c r="N34" s="546"/>
    </row>
    <row r="35" spans="5:15" ht="18.75" customHeight="1" x14ac:dyDescent="0.2">
      <c r="E35" s="566" t="s">
        <v>189</v>
      </c>
      <c r="F35" s="567" t="s">
        <v>160</v>
      </c>
      <c r="G35" s="473">
        <f>G36+G39</f>
        <v>11590549</v>
      </c>
      <c r="H35" s="473">
        <f>H36</f>
        <v>1200000</v>
      </c>
      <c r="I35" s="473">
        <f t="shared" ref="I35:J35" si="13">I36</f>
        <v>1200000</v>
      </c>
      <c r="J35" s="473">
        <f t="shared" si="13"/>
        <v>14650000</v>
      </c>
      <c r="K35" s="569">
        <f>J35/G35*100</f>
        <v>126.39608356774129</v>
      </c>
      <c r="L35" s="570"/>
      <c r="N35" s="546"/>
    </row>
    <row r="36" spans="5:15" ht="18.75" customHeight="1" x14ac:dyDescent="0.2">
      <c r="E36" s="585" t="s">
        <v>191</v>
      </c>
      <c r="F36" s="586" t="s">
        <v>190</v>
      </c>
      <c r="G36" s="474">
        <v>11590549</v>
      </c>
      <c r="H36" s="474">
        <f>H37+H38+H39+H40</f>
        <v>1200000</v>
      </c>
      <c r="I36" s="474">
        <f>H36</f>
        <v>1200000</v>
      </c>
      <c r="J36" s="474">
        <f>J37+J38+J39+J40</f>
        <v>14650000</v>
      </c>
      <c r="K36" s="575">
        <f>J36/G36*100</f>
        <v>126.39608356774129</v>
      </c>
      <c r="L36" s="570"/>
      <c r="N36" s="587"/>
      <c r="O36" s="552"/>
    </row>
    <row r="37" spans="5:15" ht="18.75" customHeight="1" x14ac:dyDescent="0.2">
      <c r="E37" s="585"/>
      <c r="F37" s="588" t="s">
        <v>192</v>
      </c>
      <c r="G37" s="474"/>
      <c r="H37" s="475">
        <v>0</v>
      </c>
      <c r="I37" s="475">
        <f t="shared" si="10"/>
        <v>0</v>
      </c>
      <c r="J37" s="474">
        <f>H37+'REKON-OKTOBER'!J37</f>
        <v>2130000</v>
      </c>
      <c r="K37" s="575"/>
      <c r="L37" s="570"/>
      <c r="N37" s="552" t="s">
        <v>276</v>
      </c>
      <c r="O37" s="546"/>
    </row>
    <row r="38" spans="5:15" ht="18.75" customHeight="1" x14ac:dyDescent="0.2">
      <c r="E38" s="585"/>
      <c r="F38" s="577" t="str">
        <f xml:space="preserve"> "Penerimaan Piutang " &amp;F36</f>
        <v>Penerimaan Piutang Pajak Diskotik, Karaoke, Club Malam, dan Sejenisnya</v>
      </c>
      <c r="G38" s="474"/>
      <c r="H38" s="481">
        <v>0</v>
      </c>
      <c r="I38" s="481">
        <f t="shared" si="10"/>
        <v>0</v>
      </c>
      <c r="J38" s="474">
        <f>H38+'REKON-OKTOBER'!J38</f>
        <v>0</v>
      </c>
      <c r="K38" s="578"/>
      <c r="L38" s="570"/>
      <c r="N38" s="546"/>
    </row>
    <row r="39" spans="5:15" ht="18.75" customHeight="1" x14ac:dyDescent="0.2">
      <c r="E39" s="585"/>
      <c r="F39" s="577" t="s">
        <v>225</v>
      </c>
      <c r="G39" s="474"/>
      <c r="H39" s="481">
        <v>1200000</v>
      </c>
      <c r="I39" s="481">
        <f t="shared" si="10"/>
        <v>1200000</v>
      </c>
      <c r="J39" s="474">
        <f>H39+'REKON-OKTOBER'!J39</f>
        <v>12520000</v>
      </c>
      <c r="K39" s="578"/>
      <c r="L39" s="570"/>
      <c r="M39" s="551"/>
    </row>
    <row r="40" spans="5:15" ht="18.75" customHeight="1" x14ac:dyDescent="0.2">
      <c r="E40" s="585"/>
      <c r="F40" s="577" t="s">
        <v>275</v>
      </c>
      <c r="G40" s="474"/>
      <c r="H40" s="481">
        <v>0</v>
      </c>
      <c r="I40" s="481">
        <f t="shared" si="10"/>
        <v>0</v>
      </c>
      <c r="J40" s="474">
        <f>H40+'REKON-OKTOBER'!J40</f>
        <v>0</v>
      </c>
      <c r="K40" s="578"/>
      <c r="L40" s="570"/>
      <c r="M40" s="551"/>
    </row>
    <row r="41" spans="5:15" ht="18.75" customHeight="1" x14ac:dyDescent="0.2">
      <c r="E41" s="566" t="s">
        <v>193</v>
      </c>
      <c r="F41" s="567" t="s">
        <v>161</v>
      </c>
      <c r="G41" s="473">
        <f>G42+G43</f>
        <v>846864648</v>
      </c>
      <c r="H41" s="473">
        <f>H42+H43</f>
        <v>51534500</v>
      </c>
      <c r="I41" s="473">
        <f t="shared" ref="I41:J41" si="14">I42+I43</f>
        <v>51534500</v>
      </c>
      <c r="J41" s="473">
        <f t="shared" si="14"/>
        <v>518612100</v>
      </c>
      <c r="K41" s="569">
        <f>J41/G41*100</f>
        <v>61.239077723315241</v>
      </c>
      <c r="L41" s="570"/>
    </row>
    <row r="42" spans="5:15" ht="18.75" customHeight="1" x14ac:dyDescent="0.2">
      <c r="E42" s="572" t="s">
        <v>195</v>
      </c>
      <c r="F42" s="573" t="s">
        <v>194</v>
      </c>
      <c r="G42" s="478">
        <v>426864648</v>
      </c>
      <c r="H42" s="478">
        <v>48687500</v>
      </c>
      <c r="I42" s="478">
        <f t="shared" si="10"/>
        <v>48687500</v>
      </c>
      <c r="J42" s="474">
        <f>H42+'REKON-OKTOBER'!J42</f>
        <v>201912500</v>
      </c>
      <c r="K42" s="575">
        <f t="shared" ref="K42:K48" si="15">J42/G42*100</f>
        <v>47.301293500416556</v>
      </c>
      <c r="L42" s="740"/>
      <c r="M42" s="741"/>
    </row>
    <row r="43" spans="5:15" ht="18.75" customHeight="1" x14ac:dyDescent="0.2">
      <c r="E43" s="572" t="s">
        <v>196</v>
      </c>
      <c r="F43" s="573" t="s">
        <v>197</v>
      </c>
      <c r="G43" s="478">
        <v>420000000</v>
      </c>
      <c r="H43" s="478">
        <v>2847000</v>
      </c>
      <c r="I43" s="478">
        <f t="shared" si="10"/>
        <v>2847000</v>
      </c>
      <c r="J43" s="474">
        <f>H43+'REKON-OKTOBER'!J43</f>
        <v>316699600</v>
      </c>
      <c r="K43" s="575">
        <f t="shared" si="15"/>
        <v>75.404666666666671</v>
      </c>
      <c r="L43" s="570"/>
      <c r="M43" s="726">
        <v>0.75</v>
      </c>
    </row>
    <row r="44" spans="5:15" ht="18.75" customHeight="1" x14ac:dyDescent="0.2">
      <c r="E44" s="566" t="s">
        <v>198</v>
      </c>
      <c r="F44" s="567" t="s">
        <v>162</v>
      </c>
      <c r="G44" s="479">
        <v>20400000000</v>
      </c>
      <c r="H44" s="480">
        <v>1569039657</v>
      </c>
      <c r="I44" s="480">
        <f>H44</f>
        <v>1569039657</v>
      </c>
      <c r="J44" s="473">
        <f>H44+'REKON-OKTOBER'!J44</f>
        <v>17146782905</v>
      </c>
      <c r="K44" s="569">
        <f t="shared" si="15"/>
        <v>84.052857377450991</v>
      </c>
      <c r="L44" s="570"/>
      <c r="M44" s="718">
        <f>G44*75%</f>
        <v>15300000000</v>
      </c>
      <c r="N44" s="725">
        <f>J44-M44</f>
        <v>1846782905</v>
      </c>
    </row>
    <row r="45" spans="5:15" ht="18.75" customHeight="1" x14ac:dyDescent="0.2">
      <c r="E45" s="566" t="s">
        <v>199</v>
      </c>
      <c r="F45" s="567" t="s">
        <v>85</v>
      </c>
      <c r="G45" s="480">
        <v>300000000</v>
      </c>
      <c r="H45" s="480">
        <f>H46+H47</f>
        <v>3065000</v>
      </c>
      <c r="I45" s="480">
        <f t="shared" ref="I45:J45" si="16">I46+I47</f>
        <v>3065000</v>
      </c>
      <c r="J45" s="479">
        <f t="shared" si="16"/>
        <v>40000000</v>
      </c>
      <c r="K45" s="569">
        <f t="shared" si="15"/>
        <v>13.333333333333334</v>
      </c>
      <c r="L45" s="570"/>
      <c r="M45" s="589"/>
    </row>
    <row r="46" spans="5:15" ht="18.75" customHeight="1" x14ac:dyDescent="0.2">
      <c r="E46" s="566"/>
      <c r="F46" s="588" t="s">
        <v>163</v>
      </c>
      <c r="G46" s="480"/>
      <c r="H46" s="478">
        <v>3065000</v>
      </c>
      <c r="I46" s="478">
        <f t="shared" si="10"/>
        <v>3065000</v>
      </c>
      <c r="J46" s="474">
        <f>H46+'REKON-OKTOBER'!J46</f>
        <v>40000000</v>
      </c>
      <c r="K46" s="569"/>
      <c r="L46" s="570"/>
    </row>
    <row r="47" spans="5:15" ht="18.75" customHeight="1" x14ac:dyDescent="0.2">
      <c r="E47" s="566"/>
      <c r="F47" s="577" t="str">
        <f xml:space="preserve"> "Penerimaan Piutang " &amp;F45</f>
        <v>Penerimaan Piutang Pajak Parkir</v>
      </c>
      <c r="G47" s="480"/>
      <c r="H47" s="478">
        <v>0</v>
      </c>
      <c r="I47" s="478">
        <f t="shared" si="10"/>
        <v>0</v>
      </c>
      <c r="J47" s="474">
        <f>H47+'REKON-OKTOBER'!J47</f>
        <v>0</v>
      </c>
      <c r="K47" s="569"/>
      <c r="L47" s="570"/>
    </row>
    <row r="48" spans="5:15" ht="18.75" customHeight="1" x14ac:dyDescent="0.2">
      <c r="E48" s="566" t="s">
        <v>202</v>
      </c>
      <c r="F48" s="567" t="s">
        <v>200</v>
      </c>
      <c r="G48" s="480">
        <v>80000000</v>
      </c>
      <c r="H48" s="480">
        <f>H49+H50</f>
        <v>1783000</v>
      </c>
      <c r="I48" s="480">
        <f t="shared" ref="I48:J48" si="17">I49+I50</f>
        <v>1783000</v>
      </c>
      <c r="J48" s="480">
        <f t="shared" si="17"/>
        <v>109600795</v>
      </c>
      <c r="K48" s="569">
        <f t="shared" si="15"/>
        <v>137.00099375000002</v>
      </c>
      <c r="L48" s="570"/>
    </row>
    <row r="49" spans="5:19" ht="18.75" customHeight="1" x14ac:dyDescent="0.2">
      <c r="E49" s="572"/>
      <c r="F49" s="577" t="s">
        <v>201</v>
      </c>
      <c r="G49" s="478"/>
      <c r="H49" s="481">
        <v>1783000</v>
      </c>
      <c r="I49" s="481">
        <f t="shared" si="10"/>
        <v>1783000</v>
      </c>
      <c r="J49" s="474">
        <f>H49+'REKON-OKTOBER'!J49</f>
        <v>107083295</v>
      </c>
      <c r="K49" s="575"/>
      <c r="L49" s="570"/>
    </row>
    <row r="50" spans="5:19" ht="18.75" customHeight="1" x14ac:dyDescent="0.2">
      <c r="E50" s="572"/>
      <c r="F50" s="577" t="str">
        <f xml:space="preserve"> "Penerimaan Piutang " &amp;F48</f>
        <v>Penerimaan Piutang Pajak Air Tanah</v>
      </c>
      <c r="G50" s="481"/>
      <c r="H50" s="487">
        <v>0</v>
      </c>
      <c r="I50" s="481">
        <f t="shared" si="10"/>
        <v>0</v>
      </c>
      <c r="J50" s="474">
        <f>H50+'REKON-OKTOBER'!J50</f>
        <v>2517500</v>
      </c>
      <c r="K50" s="578"/>
      <c r="L50" s="570"/>
      <c r="M50" s="535" t="s">
        <v>276</v>
      </c>
    </row>
    <row r="51" spans="5:19" ht="18.75" customHeight="1" x14ac:dyDescent="0.2">
      <c r="E51" s="566" t="s">
        <v>203</v>
      </c>
      <c r="F51" s="567" t="s">
        <v>87</v>
      </c>
      <c r="G51" s="480">
        <v>500000000</v>
      </c>
      <c r="H51" s="480">
        <v>5500000</v>
      </c>
      <c r="I51" s="480">
        <f>H51</f>
        <v>5500000</v>
      </c>
      <c r="J51" s="473">
        <f>H51+'REKON-OKTOBER'!J51</f>
        <v>39100000</v>
      </c>
      <c r="K51" s="569">
        <f>J51/G51*100</f>
        <v>7.82</v>
      </c>
      <c r="L51" s="570"/>
    </row>
    <row r="52" spans="5:19" ht="18.75" customHeight="1" x14ac:dyDescent="0.2">
      <c r="E52" s="566" t="s">
        <v>204</v>
      </c>
      <c r="F52" s="567" t="s">
        <v>226</v>
      </c>
      <c r="G52" s="480">
        <v>785886750</v>
      </c>
      <c r="H52" s="480">
        <f>H53+H54</f>
        <v>151032150</v>
      </c>
      <c r="I52" s="480">
        <f t="shared" ref="I52" si="18">I53+I54</f>
        <v>151032150</v>
      </c>
      <c r="J52" s="473">
        <f>J53+J54</f>
        <v>335516450</v>
      </c>
      <c r="K52" s="569">
        <f t="shared" ref="K52" si="19">J52/G52*100</f>
        <v>42.692722583756506</v>
      </c>
      <c r="L52" s="570"/>
    </row>
    <row r="53" spans="5:19" ht="18.75" customHeight="1" x14ac:dyDescent="0.2">
      <c r="E53" s="566"/>
      <c r="F53" s="590" t="s">
        <v>228</v>
      </c>
      <c r="G53" s="480"/>
      <c r="H53" s="478">
        <v>151032150</v>
      </c>
      <c r="I53" s="478">
        <f>H53</f>
        <v>151032150</v>
      </c>
      <c r="J53" s="474">
        <f>H53+'REKON-OKTOBER'!J53</f>
        <v>335516450</v>
      </c>
      <c r="K53" s="569"/>
      <c r="L53" s="570"/>
    </row>
    <row r="54" spans="5:19" ht="18.75" customHeight="1" x14ac:dyDescent="0.2">
      <c r="E54" s="566"/>
      <c r="F54" s="590" t="s">
        <v>227</v>
      </c>
      <c r="G54" s="480"/>
      <c r="H54" s="488">
        <v>0</v>
      </c>
      <c r="I54" s="478">
        <f>H54</f>
        <v>0</v>
      </c>
      <c r="J54" s="474">
        <f>H54+'REKON-OKTOBER'!J54</f>
        <v>0</v>
      </c>
      <c r="K54" s="569"/>
      <c r="L54" s="570"/>
    </row>
    <row r="55" spans="5:19" ht="27" customHeight="1" x14ac:dyDescent="0.2">
      <c r="E55" s="566" t="s">
        <v>206</v>
      </c>
      <c r="F55" s="591" t="s">
        <v>205</v>
      </c>
      <c r="G55" s="482">
        <f>G56+G57</f>
        <v>33451567633</v>
      </c>
      <c r="H55" s="482">
        <f>H56+H57</f>
        <v>2964045414</v>
      </c>
      <c r="I55" s="482">
        <f>I56+I57</f>
        <v>2964045414</v>
      </c>
      <c r="J55" s="482">
        <f>J56+J57</f>
        <v>12270648991</v>
      </c>
      <c r="K55" s="592">
        <f>J55/G55*100</f>
        <v>36.681835439290431</v>
      </c>
      <c r="L55" s="702"/>
      <c r="M55" s="576">
        <f>H55+H66+H67</f>
        <v>3196685230</v>
      </c>
      <c r="N55" s="571">
        <f>J55+J64</f>
        <v>13477338455.92</v>
      </c>
      <c r="O55" s="576" t="s">
        <v>323</v>
      </c>
      <c r="P55" s="739">
        <v>0.4</v>
      </c>
      <c r="Q55" s="576"/>
      <c r="R55" s="755">
        <v>0.75</v>
      </c>
      <c r="S55" s="576"/>
    </row>
    <row r="56" spans="5:19" ht="27" customHeight="1" x14ac:dyDescent="0.2">
      <c r="E56" s="572"/>
      <c r="F56" s="581" t="s">
        <v>207</v>
      </c>
      <c r="G56" s="481">
        <v>15673511656</v>
      </c>
      <c r="H56" s="484">
        <v>2383111232</v>
      </c>
      <c r="I56" s="484">
        <f>H56</f>
        <v>2383111232</v>
      </c>
      <c r="J56" s="474">
        <f>H56+'REKON-OKTOBER'!J56</f>
        <v>9002342456</v>
      </c>
      <c r="K56" s="593">
        <f t="shared" ref="K56" si="20">J56/G56*100</f>
        <v>57.436665461972595</v>
      </c>
      <c r="L56" s="724"/>
      <c r="O56" s="576">
        <f>G56*40%</f>
        <v>6269404662.4000006</v>
      </c>
      <c r="P56" s="757">
        <f>J56-O56</f>
        <v>2732937793.5999994</v>
      </c>
      <c r="Q56" s="576">
        <f>G56*75%</f>
        <v>11755133742</v>
      </c>
      <c r="R56" s="756">
        <f>J56-Q56</f>
        <v>-2752791286</v>
      </c>
      <c r="S56" s="576"/>
    </row>
    <row r="57" spans="5:19" ht="27" customHeight="1" x14ac:dyDescent="0.2">
      <c r="E57" s="572"/>
      <c r="F57" s="581" t="s">
        <v>208</v>
      </c>
      <c r="G57" s="481">
        <v>17778055977</v>
      </c>
      <c r="H57" s="485">
        <v>580934182</v>
      </c>
      <c r="I57" s="485">
        <f>H57</f>
        <v>580934182</v>
      </c>
      <c r="J57" s="474">
        <f>H57+'REKON-OKTOBER'!J57</f>
        <v>3268306535</v>
      </c>
      <c r="K57" s="578"/>
      <c r="L57" s="596"/>
      <c r="M57" s="719">
        <v>0.4</v>
      </c>
      <c r="O57" s="576" t="s">
        <v>324</v>
      </c>
      <c r="P57" s="739">
        <v>0.75</v>
      </c>
      <c r="Q57" s="576"/>
      <c r="S57" s="576"/>
    </row>
    <row r="58" spans="5:19" ht="26.25" customHeight="1" x14ac:dyDescent="0.2">
      <c r="E58" s="566" t="s">
        <v>209</v>
      </c>
      <c r="F58" s="599" t="s">
        <v>115</v>
      </c>
      <c r="G58" s="480">
        <v>11843815804</v>
      </c>
      <c r="H58" s="480">
        <f>579360800-14000</f>
        <v>579346800</v>
      </c>
      <c r="I58" s="480">
        <f>H58</f>
        <v>579346800</v>
      </c>
      <c r="J58" s="473">
        <f>H58+'REKON-OKTOBER'!J58</f>
        <v>5782715900</v>
      </c>
      <c r="K58" s="601">
        <f>J58/G58*100</f>
        <v>48.824770628795235</v>
      </c>
      <c r="L58" s="754"/>
      <c r="M58" s="718">
        <f>G58*40%</f>
        <v>4737526321.6000004</v>
      </c>
      <c r="N58" s="725">
        <f>J58-M58</f>
        <v>1045189578.3999996</v>
      </c>
      <c r="O58" s="576">
        <f>G58*75%</f>
        <v>8882861853</v>
      </c>
      <c r="P58" s="723">
        <f>J58-O58</f>
        <v>-3100145953</v>
      </c>
      <c r="Q58" s="576"/>
      <c r="S58" s="576"/>
    </row>
    <row r="59" spans="5:19" ht="10.5" customHeight="1" x14ac:dyDescent="0.2">
      <c r="E59" s="572"/>
      <c r="F59" s="580"/>
      <c r="G59" s="478"/>
      <c r="H59" s="478"/>
      <c r="I59" s="478"/>
      <c r="J59" s="478"/>
      <c r="K59" s="575"/>
      <c r="L59" s="570"/>
      <c r="O59" s="576"/>
      <c r="S59" s="576"/>
    </row>
    <row r="60" spans="5:19" ht="18.75" customHeight="1" x14ac:dyDescent="0.2">
      <c r="E60" s="602" t="str">
        <f>E10</f>
        <v>4.1.02</v>
      </c>
      <c r="F60" s="603" t="str">
        <f>F10</f>
        <v>HASIL RETRIBUSI DAERAH</v>
      </c>
      <c r="G60" s="556">
        <f>G61</f>
        <v>538484000</v>
      </c>
      <c r="H60" s="556">
        <f>H61</f>
        <v>0</v>
      </c>
      <c r="I60" s="556">
        <f t="shared" ref="I60:J61" si="21">I61</f>
        <v>0</v>
      </c>
      <c r="J60" s="556">
        <f t="shared" si="21"/>
        <v>30385600</v>
      </c>
      <c r="K60" s="564">
        <f>J60/G60*100</f>
        <v>5.6428046144360842</v>
      </c>
      <c r="L60" s="565"/>
      <c r="O60" s="576"/>
      <c r="S60" s="723"/>
    </row>
    <row r="61" spans="5:19" s="606" customFormat="1" ht="18.75" customHeight="1" x14ac:dyDescent="0.2">
      <c r="E61" s="572" t="s">
        <v>210</v>
      </c>
      <c r="F61" s="604" t="s">
        <v>93</v>
      </c>
      <c r="G61" s="478">
        <f>G62+G63</f>
        <v>538484000</v>
      </c>
      <c r="H61" s="481">
        <f>H62</f>
        <v>0</v>
      </c>
      <c r="I61" s="481">
        <f t="shared" si="21"/>
        <v>0</v>
      </c>
      <c r="J61" s="481">
        <f t="shared" si="21"/>
        <v>30385600</v>
      </c>
      <c r="K61" s="578">
        <f>J61/G61*100</f>
        <v>5.6428046144360842</v>
      </c>
      <c r="L61" s="605"/>
      <c r="M61" s="704"/>
      <c r="N61" s="704"/>
      <c r="O61" s="704"/>
      <c r="P61" s="704"/>
    </row>
    <row r="62" spans="5:19" ht="18.75" customHeight="1" x14ac:dyDescent="0.2">
      <c r="E62" s="572" t="s">
        <v>211</v>
      </c>
      <c r="F62" s="580" t="s">
        <v>212</v>
      </c>
      <c r="G62" s="481">
        <v>538484000</v>
      </c>
      <c r="H62" s="478">
        <f>H63</f>
        <v>0</v>
      </c>
      <c r="I62" s="478">
        <f>H62</f>
        <v>0</v>
      </c>
      <c r="J62" s="474">
        <f>H62+'REKON-OKTOBER'!J62</f>
        <v>30385600</v>
      </c>
      <c r="K62" s="575">
        <f>J62/G62*100</f>
        <v>5.6428046144360842</v>
      </c>
      <c r="L62" s="570"/>
    </row>
    <row r="63" spans="5:19" ht="21" customHeight="1" x14ac:dyDescent="0.2">
      <c r="E63" s="572"/>
      <c r="F63" s="581" t="s">
        <v>213</v>
      </c>
      <c r="G63" s="478"/>
      <c r="H63" s="481">
        <v>0</v>
      </c>
      <c r="I63" s="481">
        <f t="shared" ref="I63" si="22">H63</f>
        <v>0</v>
      </c>
      <c r="J63" s="474">
        <f>H63+'REKON-OKTOBER'!J63</f>
        <v>30385600</v>
      </c>
      <c r="K63" s="575"/>
      <c r="L63" s="570"/>
    </row>
    <row r="64" spans="5:19" ht="21" customHeight="1" x14ac:dyDescent="0.2">
      <c r="E64" s="602" t="s">
        <v>214</v>
      </c>
      <c r="F64" s="603" t="str">
        <f>F11</f>
        <v>LAIN-LAIN PAD YANG SAH</v>
      </c>
      <c r="G64" s="556">
        <f>G65</f>
        <v>300000000</v>
      </c>
      <c r="H64" s="556">
        <f>H65</f>
        <v>232639816</v>
      </c>
      <c r="I64" s="556">
        <f t="shared" ref="I64:J64" si="23">I65</f>
        <v>232639816</v>
      </c>
      <c r="J64" s="556">
        <f t="shared" si="23"/>
        <v>1206689464.9200001</v>
      </c>
      <c r="K64" s="564">
        <f>J64/G64*100</f>
        <v>402.22982164000001</v>
      </c>
      <c r="L64" s="565"/>
    </row>
    <row r="65" spans="5:14" ht="24" customHeight="1" x14ac:dyDescent="0.2">
      <c r="E65" s="572" t="s">
        <v>216</v>
      </c>
      <c r="F65" s="604" t="s">
        <v>217</v>
      </c>
      <c r="G65" s="478">
        <v>300000000</v>
      </c>
      <c r="H65" s="478">
        <f>H66+H67+H68</f>
        <v>232639816</v>
      </c>
      <c r="I65" s="478">
        <f>I66+I67+I68</f>
        <v>232639816</v>
      </c>
      <c r="J65" s="478">
        <f t="shared" ref="J65" si="24">J66+J67+J68</f>
        <v>1206689464.9200001</v>
      </c>
      <c r="K65" s="575">
        <f>J65/G65*100</f>
        <v>402.22982164000001</v>
      </c>
      <c r="L65" s="570"/>
      <c r="M65" s="589">
        <v>232639816</v>
      </c>
      <c r="N65" s="571">
        <f>N66-M65</f>
        <v>3070559</v>
      </c>
    </row>
    <row r="66" spans="5:14" ht="24" customHeight="1" x14ac:dyDescent="0.25">
      <c r="E66" s="572" t="s">
        <v>215</v>
      </c>
      <c r="F66" s="581" t="s">
        <v>218</v>
      </c>
      <c r="G66" s="478"/>
      <c r="H66" s="478">
        <v>229110896</v>
      </c>
      <c r="I66" s="478">
        <f>H66</f>
        <v>229110896</v>
      </c>
      <c r="J66" s="474">
        <f>H66+'REKON-OKTOBER'!J66</f>
        <v>1188119948</v>
      </c>
      <c r="K66" s="575"/>
      <c r="L66" s="702"/>
      <c r="M66" s="720">
        <v>226040337</v>
      </c>
      <c r="N66" s="721">
        <v>235710375</v>
      </c>
    </row>
    <row r="67" spans="5:14" ht="24" customHeight="1" x14ac:dyDescent="0.25">
      <c r="E67" s="572"/>
      <c r="F67" s="581" t="s">
        <v>281</v>
      </c>
      <c r="G67" s="478"/>
      <c r="H67" s="478">
        <v>3528920</v>
      </c>
      <c r="I67" s="478">
        <v>3528920</v>
      </c>
      <c r="J67" s="474">
        <f>H67+'REKON-OKTOBER'!J67</f>
        <v>18569516.920000002</v>
      </c>
      <c r="K67" s="575"/>
      <c r="L67" s="570"/>
      <c r="M67" s="720">
        <v>6599479</v>
      </c>
      <c r="N67" s="720">
        <f>I65-N66</f>
        <v>-3070559</v>
      </c>
    </row>
    <row r="68" spans="5:14" ht="24" customHeight="1" x14ac:dyDescent="0.25">
      <c r="E68" s="572"/>
      <c r="F68" s="581" t="s">
        <v>229</v>
      </c>
      <c r="G68" s="478"/>
      <c r="H68" s="478">
        <v>0</v>
      </c>
      <c r="I68" s="478">
        <f>H68</f>
        <v>0</v>
      </c>
      <c r="J68" s="474">
        <f>H68+'REKON-OKTOBER'!J68</f>
        <v>0</v>
      </c>
      <c r="K68" s="575"/>
      <c r="L68" s="673"/>
      <c r="M68" s="722">
        <f>M67-N65</f>
        <v>3528920</v>
      </c>
      <c r="N68" s="721"/>
    </row>
    <row r="69" spans="5:14" ht="10.5" customHeight="1" thickBot="1" x14ac:dyDescent="0.3">
      <c r="E69" s="607"/>
      <c r="F69" s="573"/>
      <c r="G69" s="608"/>
      <c r="H69" s="608"/>
      <c r="I69" s="608"/>
      <c r="J69" s="608"/>
      <c r="K69" s="575"/>
      <c r="L69" s="675"/>
      <c r="M69" s="721"/>
      <c r="N69" s="721"/>
    </row>
    <row r="70" spans="5:14" ht="10.5" customHeight="1" x14ac:dyDescent="0.25">
      <c r="E70" s="609"/>
      <c r="F70" s="610"/>
      <c r="G70" s="611"/>
      <c r="H70" s="611"/>
      <c r="I70" s="611"/>
      <c r="J70" s="611"/>
      <c r="K70" s="612"/>
      <c r="L70" s="674"/>
      <c r="M70" s="720"/>
      <c r="N70" s="721"/>
    </row>
    <row r="71" spans="5:14" ht="10.5" customHeight="1" x14ac:dyDescent="0.2">
      <c r="E71" s="613"/>
      <c r="F71" s="614"/>
      <c r="G71" s="615"/>
      <c r="H71" s="615"/>
      <c r="I71" s="615"/>
      <c r="J71" s="615"/>
      <c r="K71" s="616"/>
      <c r="L71" s="616"/>
    </row>
    <row r="72" spans="5:14" ht="19.5" customHeight="1" x14ac:dyDescent="0.2">
      <c r="H72" s="571"/>
      <c r="J72" s="854" t="s">
        <v>329</v>
      </c>
      <c r="K72" s="854"/>
      <c r="L72" s="854"/>
    </row>
    <row r="73" spans="5:14" ht="12.75" customHeight="1" x14ac:dyDescent="0.2">
      <c r="E73" s="854" t="s">
        <v>120</v>
      </c>
      <c r="F73" s="854"/>
      <c r="G73" s="854" t="s">
        <v>165</v>
      </c>
      <c r="H73" s="854"/>
      <c r="I73" s="854"/>
      <c r="J73" s="855" t="s">
        <v>119</v>
      </c>
      <c r="K73" s="855"/>
      <c r="L73" s="855"/>
      <c r="M73" s="851"/>
      <c r="N73" s="851"/>
    </row>
    <row r="75" spans="5:14" ht="28.5" customHeight="1" x14ac:dyDescent="0.2"/>
    <row r="76" spans="5:14" x14ac:dyDescent="0.2">
      <c r="E76" s="852" t="str">
        <f>[1]DESEMBER!$E$73:$F$73</f>
        <v>ERNIATI,S.E,M.Si</v>
      </c>
      <c r="F76" s="852"/>
      <c r="G76" s="852" t="s">
        <v>166</v>
      </c>
      <c r="H76" s="852"/>
      <c r="I76" s="852"/>
      <c r="J76" s="852" t="s">
        <v>154</v>
      </c>
      <c r="K76" s="852"/>
      <c r="L76" s="852"/>
      <c r="M76" s="617"/>
      <c r="N76" s="618"/>
    </row>
    <row r="77" spans="5:14" x14ac:dyDescent="0.2">
      <c r="E77" s="846" t="s">
        <v>121</v>
      </c>
      <c r="F77" s="846"/>
      <c r="G77" s="846" t="s">
        <v>167</v>
      </c>
      <c r="H77" s="846"/>
      <c r="I77" s="846"/>
      <c r="J77" s="846" t="s">
        <v>155</v>
      </c>
      <c r="K77" s="846"/>
      <c r="L77" s="846"/>
      <c r="M77" s="847"/>
      <c r="N77" s="847"/>
    </row>
    <row r="78" spans="5:14" x14ac:dyDescent="0.2">
      <c r="F78" s="618"/>
      <c r="J78" s="846"/>
      <c r="K78" s="846"/>
      <c r="L78" s="846"/>
      <c r="M78" s="847"/>
      <c r="N78" s="847"/>
    </row>
    <row r="79" spans="5:14" x14ac:dyDescent="0.2">
      <c r="F79" s="618"/>
      <c r="J79" s="745"/>
      <c r="K79" s="745"/>
      <c r="L79" s="745"/>
      <c r="M79" s="746"/>
      <c r="N79" s="746"/>
    </row>
    <row r="80" spans="5:14" x14ac:dyDescent="0.2">
      <c r="F80" s="745"/>
      <c r="G80" s="846"/>
      <c r="H80" s="846"/>
      <c r="I80" s="846"/>
      <c r="J80" s="846"/>
      <c r="K80" s="846"/>
      <c r="M80" s="846"/>
      <c r="N80" s="846"/>
    </row>
    <row r="81" spans="5:14" x14ac:dyDescent="0.2">
      <c r="F81" s="620" t="s">
        <v>122</v>
      </c>
      <c r="G81" s="621" t="s">
        <v>123</v>
      </c>
      <c r="H81" s="745"/>
      <c r="I81" s="745"/>
      <c r="J81" s="745"/>
      <c r="K81" s="745"/>
      <c r="M81" s="745"/>
      <c r="N81" s="745"/>
    </row>
    <row r="82" spans="5:14" x14ac:dyDescent="0.2">
      <c r="G82" s="745"/>
      <c r="H82" s="745"/>
      <c r="I82" s="745"/>
      <c r="J82" s="745"/>
      <c r="K82" s="745"/>
      <c r="M82" s="745"/>
      <c r="N82" s="745"/>
    </row>
    <row r="83" spans="5:14" x14ac:dyDescent="0.2">
      <c r="F83" s="622" t="s">
        <v>152</v>
      </c>
      <c r="G83" s="746" t="s">
        <v>124</v>
      </c>
      <c r="H83" s="745"/>
      <c r="I83" s="745"/>
      <c r="J83" s="745"/>
      <c r="K83" s="745"/>
      <c r="M83" s="745"/>
      <c r="N83" s="745"/>
    </row>
    <row r="84" spans="5:14" x14ac:dyDescent="0.2">
      <c r="F84" s="622"/>
      <c r="G84" s="618"/>
      <c r="H84" s="745"/>
      <c r="I84" s="745"/>
      <c r="J84" s="745"/>
      <c r="K84" s="745"/>
      <c r="M84" s="745"/>
      <c r="N84" s="745"/>
    </row>
    <row r="85" spans="5:14" x14ac:dyDescent="0.2">
      <c r="F85" s="622" t="s">
        <v>153</v>
      </c>
      <c r="G85" s="746" t="s">
        <v>124</v>
      </c>
      <c r="H85" s="745"/>
      <c r="I85" s="745"/>
      <c r="J85" s="745"/>
      <c r="K85" s="745"/>
      <c r="M85" s="745"/>
      <c r="N85" s="745"/>
    </row>
    <row r="86" spans="5:14" x14ac:dyDescent="0.2">
      <c r="G86" s="746"/>
      <c r="H86" s="745"/>
      <c r="I86" s="745"/>
      <c r="J86" s="745"/>
      <c r="K86" s="745"/>
      <c r="M86" s="745"/>
      <c r="N86" s="745"/>
    </row>
    <row r="87" spans="5:14" x14ac:dyDescent="0.2">
      <c r="H87" s="745"/>
      <c r="I87" s="745"/>
      <c r="J87" s="745"/>
      <c r="K87" s="745"/>
      <c r="M87" s="745"/>
      <c r="N87" s="745"/>
    </row>
    <row r="88" spans="5:14" x14ac:dyDescent="0.2">
      <c r="G88" s="746"/>
    </row>
    <row r="89" spans="5:14" x14ac:dyDescent="0.2">
      <c r="I89" s="535" t="s">
        <v>145</v>
      </c>
    </row>
    <row r="92" spans="5:14" x14ac:dyDescent="0.2">
      <c r="E92" s="848"/>
      <c r="F92" s="848"/>
      <c r="G92" s="848"/>
      <c r="H92" s="848"/>
      <c r="I92" s="848"/>
      <c r="J92" s="848"/>
      <c r="K92" s="848"/>
      <c r="L92" s="848"/>
    </row>
    <row r="93" spans="5:14" x14ac:dyDescent="0.2">
      <c r="E93" s="848"/>
      <c r="F93" s="848"/>
      <c r="G93" s="848"/>
      <c r="H93" s="848"/>
      <c r="I93" s="848"/>
      <c r="J93" s="848"/>
      <c r="K93" s="848"/>
      <c r="L93" s="848"/>
    </row>
    <row r="94" spans="5:14" x14ac:dyDescent="0.2">
      <c r="E94" s="848"/>
      <c r="F94" s="848"/>
      <c r="G94" s="848"/>
      <c r="H94" s="848"/>
      <c r="I94" s="848"/>
      <c r="J94" s="848"/>
      <c r="K94" s="848"/>
      <c r="L94" s="848"/>
    </row>
    <row r="95" spans="5:14" x14ac:dyDescent="0.2">
      <c r="E95" s="623"/>
      <c r="F95" s="623"/>
      <c r="G95" s="623"/>
      <c r="H95" s="623"/>
      <c r="I95" s="623"/>
      <c r="J95" s="623"/>
      <c r="K95" s="623"/>
      <c r="L95" s="623"/>
      <c r="M95" s="623"/>
    </row>
    <row r="96" spans="5:14" x14ac:dyDescent="0.2">
      <c r="E96" s="624"/>
      <c r="F96" s="625"/>
      <c r="G96" s="625"/>
      <c r="H96" s="625"/>
      <c r="I96" s="625"/>
      <c r="J96" s="625"/>
      <c r="K96" s="625"/>
      <c r="L96" s="625"/>
      <c r="M96" s="623"/>
    </row>
    <row r="97" spans="5:13" ht="17.25" customHeight="1" x14ac:dyDescent="0.2">
      <c r="E97" s="626"/>
      <c r="F97" s="627"/>
      <c r="G97" s="628"/>
      <c r="H97" s="628"/>
      <c r="I97" s="628"/>
      <c r="J97" s="628"/>
      <c r="K97" s="629"/>
      <c r="L97" s="629"/>
      <c r="M97" s="623"/>
    </row>
    <row r="98" spans="5:13" ht="17.25" customHeight="1" x14ac:dyDescent="0.2">
      <c r="E98" s="630"/>
      <c r="F98" s="631"/>
      <c r="G98" s="632"/>
      <c r="H98" s="632"/>
      <c r="I98" s="632"/>
      <c r="J98" s="632"/>
      <c r="K98" s="633"/>
      <c r="L98" s="633"/>
      <c r="M98" s="623"/>
    </row>
    <row r="99" spans="5:13" ht="22.5" customHeight="1" x14ac:dyDescent="0.2">
      <c r="E99" s="630"/>
      <c r="F99" s="631"/>
      <c r="G99" s="632"/>
      <c r="H99" s="632"/>
      <c r="I99" s="632"/>
      <c r="J99" s="632"/>
      <c r="K99" s="633"/>
      <c r="L99" s="633"/>
      <c r="M99" s="623"/>
    </row>
    <row r="100" spans="5:13" ht="22.5" customHeight="1" x14ac:dyDescent="0.2">
      <c r="E100" s="630"/>
      <c r="F100" s="631"/>
      <c r="G100" s="632"/>
      <c r="H100" s="632"/>
      <c r="I100" s="632"/>
      <c r="J100" s="632"/>
      <c r="K100" s="633"/>
      <c r="L100" s="633"/>
      <c r="M100" s="623"/>
    </row>
    <row r="101" spans="5:13" ht="14.25" customHeight="1" x14ac:dyDescent="0.2">
      <c r="E101" s="634"/>
      <c r="F101" s="635"/>
      <c r="G101" s="636"/>
      <c r="H101" s="636"/>
      <c r="I101" s="636"/>
      <c r="J101" s="636"/>
      <c r="K101" s="637"/>
      <c r="L101" s="637"/>
      <c r="M101" s="623"/>
    </row>
    <row r="102" spans="5:13" ht="16.5" customHeight="1" x14ac:dyDescent="0.2">
      <c r="E102" s="634"/>
      <c r="F102" s="635"/>
      <c r="G102" s="636"/>
      <c r="H102" s="636"/>
      <c r="I102" s="636"/>
      <c r="J102" s="636"/>
      <c r="K102" s="637"/>
      <c r="L102" s="637"/>
      <c r="M102" s="623"/>
    </row>
    <row r="103" spans="5:13" ht="16.5" customHeight="1" x14ac:dyDescent="0.2">
      <c r="E103" s="634"/>
      <c r="F103" s="638"/>
      <c r="G103" s="639"/>
      <c r="H103" s="639"/>
      <c r="I103" s="639"/>
      <c r="J103" s="639"/>
      <c r="K103" s="640"/>
      <c r="L103" s="640"/>
      <c r="M103" s="623"/>
    </row>
    <row r="104" spans="5:13" ht="23.25" customHeight="1" x14ac:dyDescent="0.2">
      <c r="E104" s="634"/>
      <c r="F104" s="641"/>
      <c r="G104" s="639"/>
      <c r="H104" s="639"/>
      <c r="I104" s="639"/>
      <c r="J104" s="639"/>
      <c r="K104" s="640"/>
      <c r="L104" s="640"/>
      <c r="M104" s="623"/>
    </row>
    <row r="105" spans="5:13" ht="19.5" customHeight="1" x14ac:dyDescent="0.2">
      <c r="E105" s="634"/>
      <c r="F105" s="638"/>
      <c r="G105" s="639"/>
      <c r="H105" s="639"/>
      <c r="I105" s="639"/>
      <c r="J105" s="639"/>
      <c r="K105" s="640"/>
      <c r="L105" s="640"/>
      <c r="M105" s="623"/>
    </row>
    <row r="106" spans="5:13" ht="18.75" customHeight="1" x14ac:dyDescent="0.2">
      <c r="E106" s="634"/>
      <c r="F106" s="638"/>
      <c r="G106" s="639"/>
      <c r="H106" s="639"/>
      <c r="I106" s="639"/>
      <c r="J106" s="639"/>
      <c r="K106" s="640"/>
      <c r="L106" s="640"/>
      <c r="M106" s="623"/>
    </row>
    <row r="107" spans="5:13" ht="19.5" customHeight="1" x14ac:dyDescent="0.2">
      <c r="E107" s="634"/>
      <c r="F107" s="638"/>
      <c r="G107" s="639"/>
      <c r="H107" s="639"/>
      <c r="I107" s="639"/>
      <c r="J107" s="639"/>
      <c r="K107" s="640"/>
      <c r="L107" s="640"/>
      <c r="M107" s="623"/>
    </row>
    <row r="108" spans="5:13" ht="19.5" customHeight="1" x14ac:dyDescent="0.2">
      <c r="E108" s="634"/>
      <c r="F108" s="638"/>
      <c r="G108" s="639"/>
      <c r="H108" s="639"/>
      <c r="I108" s="639"/>
      <c r="J108" s="639"/>
      <c r="K108" s="640"/>
      <c r="L108" s="640"/>
      <c r="M108" s="623"/>
    </row>
    <row r="109" spans="5:13" ht="19.5" customHeight="1" x14ac:dyDescent="0.2">
      <c r="E109" s="634"/>
      <c r="F109" s="638"/>
      <c r="G109" s="639"/>
      <c r="H109" s="639"/>
      <c r="I109" s="639"/>
      <c r="J109" s="639"/>
      <c r="K109" s="640"/>
      <c r="L109" s="640"/>
      <c r="M109" s="623"/>
    </row>
    <row r="110" spans="5:13" ht="19.5" customHeight="1" x14ac:dyDescent="0.2">
      <c r="E110" s="634"/>
      <c r="F110" s="638"/>
      <c r="G110" s="639"/>
      <c r="H110" s="639"/>
      <c r="I110" s="639"/>
      <c r="J110" s="639"/>
      <c r="K110" s="640"/>
      <c r="L110" s="640"/>
      <c r="M110" s="623"/>
    </row>
    <row r="111" spans="5:13" ht="19.5" customHeight="1" x14ac:dyDescent="0.2">
      <c r="E111" s="634"/>
      <c r="F111" s="638"/>
      <c r="G111" s="639"/>
      <c r="H111" s="639"/>
      <c r="I111" s="639"/>
      <c r="J111" s="639"/>
      <c r="K111" s="640"/>
      <c r="L111" s="640"/>
      <c r="M111" s="623"/>
    </row>
    <row r="112" spans="5:13" ht="19.5" customHeight="1" x14ac:dyDescent="0.2">
      <c r="E112" s="634"/>
      <c r="F112" s="638"/>
      <c r="G112" s="639"/>
      <c r="H112" s="639"/>
      <c r="I112" s="639"/>
      <c r="J112" s="639"/>
      <c r="K112" s="640"/>
      <c r="L112" s="640"/>
      <c r="M112" s="623"/>
    </row>
    <row r="113" spans="5:13" ht="19.5" customHeight="1" x14ac:dyDescent="0.2">
      <c r="E113" s="634"/>
      <c r="F113" s="638"/>
      <c r="G113" s="639"/>
      <c r="H113" s="639"/>
      <c r="I113" s="639"/>
      <c r="J113" s="639"/>
      <c r="K113" s="640"/>
      <c r="L113" s="640"/>
      <c r="M113" s="623"/>
    </row>
    <row r="114" spans="5:13" ht="19.5" customHeight="1" x14ac:dyDescent="0.2">
      <c r="E114" s="634"/>
      <c r="F114" s="642"/>
      <c r="G114" s="639"/>
      <c r="H114" s="639"/>
      <c r="I114" s="639"/>
      <c r="J114" s="639"/>
      <c r="K114" s="640"/>
      <c r="L114" s="640"/>
      <c r="M114" s="623"/>
    </row>
    <row r="115" spans="5:13" ht="16.5" customHeight="1" x14ac:dyDescent="0.2">
      <c r="E115" s="634"/>
      <c r="F115" s="642"/>
      <c r="G115" s="639"/>
      <c r="H115" s="639"/>
      <c r="I115" s="639"/>
      <c r="J115" s="639"/>
      <c r="K115" s="640"/>
      <c r="L115" s="640"/>
      <c r="M115" s="623"/>
    </row>
    <row r="116" spans="5:13" ht="15" customHeight="1" x14ac:dyDescent="0.2">
      <c r="E116" s="634"/>
      <c r="F116" s="638"/>
      <c r="G116" s="639"/>
      <c r="H116" s="639"/>
      <c r="I116" s="639"/>
      <c r="J116" s="639"/>
      <c r="K116" s="640"/>
      <c r="L116" s="640"/>
      <c r="M116" s="623"/>
    </row>
    <row r="117" spans="5:13" ht="19.5" customHeight="1" x14ac:dyDescent="0.2">
      <c r="E117" s="634"/>
      <c r="F117" s="638"/>
      <c r="G117" s="639"/>
      <c r="H117" s="639"/>
      <c r="I117" s="639"/>
      <c r="J117" s="639"/>
      <c r="K117" s="640"/>
      <c r="L117" s="640"/>
      <c r="M117" s="623"/>
    </row>
    <row r="118" spans="5:13" ht="19.5" customHeight="1" x14ac:dyDescent="0.2">
      <c r="E118" s="634"/>
      <c r="F118" s="638"/>
      <c r="G118" s="639"/>
      <c r="H118" s="639"/>
      <c r="I118" s="639"/>
      <c r="J118" s="639"/>
      <c r="K118" s="640"/>
      <c r="L118" s="640"/>
      <c r="M118" s="623"/>
    </row>
    <row r="119" spans="5:13" ht="19.5" customHeight="1" x14ac:dyDescent="0.2">
      <c r="E119" s="634"/>
      <c r="F119" s="638"/>
      <c r="G119" s="639"/>
      <c r="H119" s="639"/>
      <c r="I119" s="639"/>
      <c r="J119" s="639"/>
      <c r="K119" s="640"/>
      <c r="L119" s="640"/>
      <c r="M119" s="623"/>
    </row>
    <row r="120" spans="5:13" ht="19.5" customHeight="1" x14ac:dyDescent="0.2">
      <c r="E120" s="634"/>
      <c r="F120" s="638"/>
      <c r="G120" s="639"/>
      <c r="H120" s="639"/>
      <c r="I120" s="639"/>
      <c r="J120" s="639"/>
      <c r="K120" s="640"/>
      <c r="L120" s="640"/>
      <c r="M120" s="623"/>
    </row>
    <row r="121" spans="5:13" ht="26.25" customHeight="1" x14ac:dyDescent="0.2">
      <c r="E121" s="634"/>
      <c r="F121" s="641"/>
      <c r="G121" s="639"/>
      <c r="H121" s="639"/>
      <c r="I121" s="639"/>
      <c r="J121" s="639"/>
      <c r="K121" s="640"/>
      <c r="L121" s="640"/>
      <c r="M121" s="623"/>
    </row>
    <row r="122" spans="5:13" ht="26.25" customHeight="1" x14ac:dyDescent="0.2">
      <c r="E122" s="634"/>
      <c r="F122" s="641"/>
      <c r="G122" s="639"/>
      <c r="H122" s="639"/>
      <c r="I122" s="639"/>
      <c r="J122" s="639"/>
      <c r="K122" s="640"/>
      <c r="L122" s="640"/>
      <c r="M122" s="623"/>
    </row>
    <row r="123" spans="5:13" ht="27" customHeight="1" x14ac:dyDescent="0.2">
      <c r="E123" s="634"/>
      <c r="F123" s="635"/>
      <c r="G123" s="636"/>
      <c r="H123" s="636"/>
      <c r="I123" s="636"/>
      <c r="J123" s="636"/>
      <c r="K123" s="637"/>
      <c r="L123" s="637"/>
      <c r="M123" s="623"/>
    </row>
    <row r="124" spans="5:13" ht="19.5" customHeight="1" x14ac:dyDescent="0.2">
      <c r="E124" s="643"/>
      <c r="F124" s="644"/>
      <c r="G124" s="645"/>
      <c r="H124" s="645"/>
      <c r="I124" s="645"/>
      <c r="J124" s="645"/>
      <c r="K124" s="646"/>
      <c r="L124" s="646"/>
      <c r="M124" s="623"/>
    </row>
    <row r="125" spans="5:13" ht="19.5" customHeight="1" x14ac:dyDescent="0.2">
      <c r="E125" s="634"/>
      <c r="F125" s="642"/>
      <c r="G125" s="639"/>
      <c r="H125" s="639"/>
      <c r="I125" s="639"/>
      <c r="J125" s="639"/>
      <c r="K125" s="640"/>
      <c r="L125" s="640"/>
      <c r="M125" s="623"/>
    </row>
    <row r="126" spans="5:13" ht="19.5" customHeight="1" x14ac:dyDescent="0.2">
      <c r="E126" s="634"/>
      <c r="F126" s="642"/>
      <c r="G126" s="639"/>
      <c r="H126" s="639"/>
      <c r="I126" s="639"/>
      <c r="J126" s="639"/>
      <c r="K126" s="640"/>
      <c r="L126" s="640"/>
      <c r="M126" s="623"/>
    </row>
    <row r="127" spans="5:13" ht="19.5" customHeight="1" x14ac:dyDescent="0.2">
      <c r="E127" s="634"/>
      <c r="F127" s="642"/>
      <c r="G127" s="639"/>
      <c r="H127" s="639"/>
      <c r="I127" s="639"/>
      <c r="J127" s="639"/>
      <c r="K127" s="640"/>
      <c r="L127" s="640"/>
      <c r="M127" s="623"/>
    </row>
    <row r="128" spans="5:13" ht="19.5" customHeight="1" x14ac:dyDescent="0.2">
      <c r="E128" s="634"/>
      <c r="F128" s="642"/>
      <c r="G128" s="639"/>
      <c r="H128" s="639"/>
      <c r="I128" s="639"/>
      <c r="J128" s="639"/>
      <c r="K128" s="640"/>
      <c r="L128" s="640"/>
      <c r="M128" s="623"/>
    </row>
    <row r="129" spans="5:13" ht="19.5" customHeight="1" x14ac:dyDescent="0.2">
      <c r="E129" s="634"/>
      <c r="F129" s="642"/>
      <c r="G129" s="639"/>
      <c r="H129" s="639"/>
      <c r="I129" s="639"/>
      <c r="J129" s="639"/>
      <c r="K129" s="640"/>
      <c r="L129" s="640"/>
      <c r="M129" s="623"/>
    </row>
    <row r="130" spans="5:13" ht="19.5" customHeight="1" x14ac:dyDescent="0.2">
      <c r="E130" s="634"/>
      <c r="F130" s="642"/>
      <c r="G130" s="639"/>
      <c r="H130" s="639"/>
      <c r="I130" s="639"/>
      <c r="J130" s="639"/>
      <c r="K130" s="640"/>
      <c r="L130" s="640"/>
      <c r="M130" s="623"/>
    </row>
    <row r="131" spans="5:13" ht="19.5" customHeight="1" x14ac:dyDescent="0.2">
      <c r="E131" s="643"/>
      <c r="F131" s="644"/>
      <c r="G131" s="645"/>
      <c r="H131" s="645"/>
      <c r="I131" s="645"/>
      <c r="J131" s="645"/>
      <c r="K131" s="646"/>
      <c r="L131" s="646"/>
      <c r="M131" s="623"/>
    </row>
    <row r="132" spans="5:13" ht="19.5" customHeight="1" x14ac:dyDescent="0.2">
      <c r="E132" s="634"/>
      <c r="F132" s="642"/>
      <c r="G132" s="639"/>
      <c r="H132" s="639"/>
      <c r="I132" s="639"/>
      <c r="J132" s="639"/>
      <c r="K132" s="640"/>
      <c r="L132" s="640"/>
      <c r="M132" s="623"/>
    </row>
    <row r="133" spans="5:13" ht="19.5" customHeight="1" x14ac:dyDescent="0.2">
      <c r="E133" s="634"/>
      <c r="F133" s="635"/>
      <c r="G133" s="636"/>
      <c r="H133" s="636"/>
      <c r="I133" s="636"/>
      <c r="J133" s="636"/>
      <c r="K133" s="637"/>
      <c r="L133" s="637"/>
      <c r="M133" s="623"/>
    </row>
    <row r="134" spans="5:13" ht="19.5" customHeight="1" x14ac:dyDescent="0.2">
      <c r="E134" s="634"/>
      <c r="F134" s="638"/>
      <c r="G134" s="639"/>
      <c r="H134" s="647"/>
      <c r="I134" s="647"/>
      <c r="J134" s="647"/>
      <c r="K134" s="640"/>
      <c r="L134" s="640"/>
      <c r="M134" s="623"/>
    </row>
    <row r="135" spans="5:13" ht="19.5" customHeight="1" x14ac:dyDescent="0.2">
      <c r="E135" s="634"/>
      <c r="F135" s="638"/>
      <c r="G135" s="639"/>
      <c r="H135" s="648"/>
      <c r="I135" s="648"/>
      <c r="J135" s="648"/>
      <c r="K135" s="640"/>
      <c r="L135" s="640"/>
      <c r="M135" s="623"/>
    </row>
    <row r="136" spans="5:13" ht="18.75" customHeight="1" x14ac:dyDescent="0.2">
      <c r="E136" s="634"/>
      <c r="F136" s="638"/>
      <c r="G136" s="639"/>
      <c r="H136" s="639"/>
      <c r="I136" s="639"/>
      <c r="J136" s="639"/>
      <c r="K136" s="640"/>
      <c r="L136" s="640"/>
      <c r="M136" s="623"/>
    </row>
    <row r="137" spans="5:13" x14ac:dyDescent="0.2">
      <c r="E137" s="623"/>
      <c r="F137" s="623"/>
      <c r="G137" s="623"/>
      <c r="H137" s="623"/>
      <c r="I137" s="623"/>
      <c r="J137" s="623"/>
      <c r="K137" s="623"/>
      <c r="L137" s="623"/>
      <c r="M137" s="623"/>
    </row>
    <row r="138" spans="5:13" ht="12.75" customHeight="1" x14ac:dyDescent="0.2">
      <c r="E138" s="623"/>
      <c r="F138" s="623"/>
      <c r="G138" s="623"/>
      <c r="H138" s="623"/>
      <c r="I138" s="623"/>
      <c r="J138" s="849"/>
      <c r="K138" s="849"/>
      <c r="L138" s="849"/>
      <c r="M138" s="623"/>
    </row>
    <row r="139" spans="5:13" ht="12.75" customHeight="1" x14ac:dyDescent="0.2">
      <c r="E139" s="623"/>
      <c r="F139" s="747"/>
      <c r="G139" s="849"/>
      <c r="H139" s="849"/>
      <c r="I139" s="849"/>
      <c r="J139" s="850"/>
      <c r="K139" s="850"/>
      <c r="L139" s="850"/>
      <c r="M139" s="623"/>
    </row>
    <row r="140" spans="5:13" x14ac:dyDescent="0.2">
      <c r="E140" s="623"/>
      <c r="F140" s="623"/>
      <c r="G140" s="623"/>
      <c r="H140" s="623"/>
      <c r="I140" s="623"/>
      <c r="J140" s="623"/>
      <c r="K140" s="623"/>
      <c r="L140" s="623"/>
      <c r="M140" s="623"/>
    </row>
    <row r="141" spans="5:13" x14ac:dyDescent="0.2">
      <c r="E141" s="623"/>
      <c r="F141" s="623"/>
      <c r="G141" s="623"/>
      <c r="H141" s="623"/>
      <c r="I141" s="623"/>
      <c r="J141" s="623"/>
      <c r="K141" s="623"/>
      <c r="L141" s="623"/>
      <c r="M141" s="623"/>
    </row>
    <row r="142" spans="5:13" x14ac:dyDescent="0.2">
      <c r="E142" s="623"/>
      <c r="F142" s="623"/>
      <c r="G142" s="623"/>
      <c r="H142" s="623"/>
      <c r="I142" s="623"/>
      <c r="J142" s="623"/>
      <c r="K142" s="623"/>
      <c r="L142" s="623"/>
      <c r="M142" s="623"/>
    </row>
    <row r="143" spans="5:13" x14ac:dyDescent="0.2">
      <c r="E143" s="623"/>
      <c r="F143" s="744"/>
      <c r="G143" s="651"/>
      <c r="H143" s="651"/>
      <c r="I143" s="744"/>
      <c r="J143" s="845"/>
      <c r="K143" s="845"/>
      <c r="L143" s="845"/>
      <c r="M143" s="623"/>
    </row>
    <row r="144" spans="5:13" x14ac:dyDescent="0.2">
      <c r="E144" s="623"/>
      <c r="F144" s="743"/>
      <c r="G144" s="623"/>
      <c r="H144" s="623"/>
      <c r="I144" s="623"/>
      <c r="J144" s="844"/>
      <c r="K144" s="844"/>
      <c r="L144" s="844"/>
      <c r="M144" s="623"/>
    </row>
    <row r="145" spans="5:13" x14ac:dyDescent="0.2">
      <c r="E145" s="623"/>
      <c r="F145" s="744"/>
      <c r="G145" s="623"/>
      <c r="H145" s="623"/>
      <c r="I145" s="623"/>
      <c r="J145" s="844"/>
      <c r="K145" s="844"/>
      <c r="L145" s="844"/>
      <c r="M145" s="623"/>
    </row>
    <row r="146" spans="5:13" x14ac:dyDescent="0.2">
      <c r="E146" s="623"/>
      <c r="F146" s="743"/>
      <c r="G146" s="844"/>
      <c r="H146" s="844"/>
      <c r="I146" s="844"/>
      <c r="J146" s="844"/>
      <c r="K146" s="844"/>
      <c r="L146" s="623"/>
      <c r="M146" s="623"/>
    </row>
    <row r="147" spans="5:13" x14ac:dyDescent="0.2">
      <c r="E147" s="623"/>
      <c r="F147" s="623"/>
      <c r="G147" s="844"/>
      <c r="H147" s="844"/>
      <c r="I147" s="844"/>
      <c r="J147" s="844"/>
      <c r="K147" s="844"/>
      <c r="L147" s="623"/>
      <c r="M147" s="623"/>
    </row>
    <row r="148" spans="5:13" x14ac:dyDescent="0.2">
      <c r="E148" s="623"/>
      <c r="F148" s="653"/>
      <c r="G148" s="744"/>
      <c r="H148" s="743"/>
      <c r="I148" s="743"/>
      <c r="J148" s="743"/>
      <c r="K148" s="743"/>
      <c r="L148" s="623"/>
      <c r="M148" s="623"/>
    </row>
    <row r="149" spans="5:13" x14ac:dyDescent="0.2">
      <c r="E149" s="623"/>
      <c r="F149" s="623"/>
      <c r="G149" s="743"/>
      <c r="H149" s="743"/>
      <c r="I149" s="743"/>
      <c r="J149" s="743"/>
      <c r="K149" s="743"/>
      <c r="L149" s="623"/>
      <c r="M149" s="623"/>
    </row>
    <row r="150" spans="5:13" x14ac:dyDescent="0.2">
      <c r="E150" s="623"/>
      <c r="F150" s="623"/>
      <c r="G150" s="654"/>
      <c r="H150" s="743"/>
      <c r="I150" s="743"/>
      <c r="J150" s="743"/>
      <c r="K150" s="743"/>
      <c r="L150" s="623"/>
      <c r="M150" s="623"/>
    </row>
    <row r="151" spans="5:13" x14ac:dyDescent="0.2">
      <c r="E151" s="623"/>
      <c r="F151" s="623"/>
      <c r="G151" s="744"/>
      <c r="H151" s="743"/>
      <c r="I151" s="743"/>
      <c r="J151" s="743"/>
      <c r="K151" s="743"/>
      <c r="L151" s="623"/>
      <c r="M151" s="623"/>
    </row>
    <row r="152" spans="5:13" x14ac:dyDescent="0.2">
      <c r="E152" s="623"/>
      <c r="F152" s="623"/>
      <c r="G152" s="654"/>
      <c r="H152" s="743"/>
      <c r="I152" s="743"/>
      <c r="J152" s="743"/>
      <c r="K152" s="743"/>
      <c r="L152" s="623"/>
      <c r="M152" s="623"/>
    </row>
    <row r="153" spans="5:13" x14ac:dyDescent="0.2">
      <c r="E153" s="623"/>
      <c r="F153" s="623"/>
      <c r="G153" s="654"/>
      <c r="H153" s="743"/>
      <c r="I153" s="743"/>
      <c r="J153" s="743"/>
      <c r="K153" s="743"/>
      <c r="L153" s="623"/>
      <c r="M153" s="623"/>
    </row>
    <row r="154" spans="5:13" x14ac:dyDescent="0.2">
      <c r="E154" s="623"/>
      <c r="F154" s="623"/>
      <c r="G154" s="623"/>
      <c r="H154" s="743"/>
      <c r="I154" s="743"/>
      <c r="J154" s="743"/>
      <c r="K154" s="743"/>
      <c r="L154" s="623"/>
      <c r="M154" s="623"/>
    </row>
    <row r="155" spans="5:13" x14ac:dyDescent="0.2">
      <c r="E155" s="623"/>
      <c r="F155" s="623"/>
      <c r="G155" s="654"/>
      <c r="H155" s="623"/>
      <c r="I155" s="623"/>
      <c r="J155" s="623"/>
      <c r="K155" s="623"/>
      <c r="L155" s="623"/>
      <c r="M155" s="623"/>
    </row>
    <row r="156" spans="5:13" x14ac:dyDescent="0.2">
      <c r="E156" s="623"/>
      <c r="F156" s="623"/>
      <c r="G156" s="623"/>
      <c r="H156" s="623"/>
      <c r="I156" s="623"/>
      <c r="J156" s="623"/>
      <c r="K156" s="623"/>
      <c r="L156" s="623"/>
      <c r="M156" s="623"/>
    </row>
    <row r="157" spans="5:13" x14ac:dyDescent="0.2">
      <c r="E157" s="623"/>
      <c r="F157" s="623"/>
      <c r="G157" s="623"/>
      <c r="H157" s="623"/>
      <c r="I157" s="623"/>
      <c r="J157" s="623"/>
      <c r="K157" s="623"/>
      <c r="L157" s="623"/>
      <c r="M157" s="623"/>
    </row>
    <row r="158" spans="5:13" x14ac:dyDescent="0.2">
      <c r="E158" s="623"/>
      <c r="F158" s="623"/>
      <c r="G158" s="623"/>
      <c r="H158" s="623"/>
      <c r="I158" s="623"/>
      <c r="J158" s="623"/>
      <c r="K158" s="623"/>
      <c r="L158" s="623"/>
      <c r="M158" s="623"/>
    </row>
    <row r="159" spans="5:13" x14ac:dyDescent="0.2">
      <c r="E159" s="623"/>
      <c r="F159" s="623"/>
      <c r="G159" s="623"/>
      <c r="H159" s="623"/>
      <c r="I159" s="623"/>
      <c r="J159" s="623"/>
      <c r="K159" s="623"/>
      <c r="L159" s="623"/>
      <c r="M159" s="623"/>
    </row>
    <row r="160" spans="5:13" x14ac:dyDescent="0.2">
      <c r="E160" s="623"/>
      <c r="F160" s="623"/>
      <c r="G160" s="623"/>
      <c r="H160" s="623"/>
      <c r="I160" s="623"/>
      <c r="J160" s="623"/>
      <c r="K160" s="623"/>
      <c r="L160" s="623"/>
      <c r="M160" s="623"/>
    </row>
    <row r="161" spans="5:13" x14ac:dyDescent="0.2">
      <c r="E161" s="623"/>
      <c r="F161" s="623"/>
      <c r="G161" s="623"/>
      <c r="H161" s="623"/>
      <c r="I161" s="623"/>
      <c r="J161" s="623"/>
      <c r="K161" s="623"/>
      <c r="L161" s="623"/>
      <c r="M161" s="623"/>
    </row>
    <row r="162" spans="5:13" x14ac:dyDescent="0.2">
      <c r="E162" s="623"/>
      <c r="F162" s="623"/>
      <c r="G162" s="623"/>
      <c r="H162" s="623"/>
      <c r="I162" s="623"/>
      <c r="J162" s="623"/>
      <c r="K162" s="623"/>
      <c r="L162" s="623"/>
      <c r="M162" s="623"/>
    </row>
    <row r="163" spans="5:13" x14ac:dyDescent="0.2">
      <c r="E163" s="623"/>
      <c r="F163" s="623"/>
      <c r="G163" s="623"/>
      <c r="H163" s="623"/>
      <c r="I163" s="623"/>
      <c r="J163" s="623"/>
      <c r="K163" s="623"/>
      <c r="L163" s="623"/>
      <c r="M163" s="623"/>
    </row>
    <row r="164" spans="5:13" ht="21" customHeight="1" x14ac:dyDescent="0.2">
      <c r="E164" s="623"/>
      <c r="F164" s="623"/>
      <c r="G164" s="623"/>
      <c r="H164" s="623"/>
      <c r="I164" s="623"/>
      <c r="J164" s="623"/>
      <c r="K164" s="623"/>
      <c r="L164" s="623"/>
      <c r="M164" s="623"/>
    </row>
    <row r="165" spans="5:13" ht="21" customHeight="1" x14ac:dyDescent="0.2">
      <c r="E165" s="623"/>
      <c r="F165" s="623"/>
      <c r="G165" s="623"/>
      <c r="H165" s="623"/>
      <c r="I165" s="623"/>
      <c r="J165" s="623"/>
      <c r="K165" s="623"/>
      <c r="L165" s="623"/>
      <c r="M165" s="623"/>
    </row>
    <row r="166" spans="5:13" ht="21" customHeight="1" x14ac:dyDescent="0.2">
      <c r="E166" s="623"/>
      <c r="F166" s="623"/>
      <c r="G166" s="623"/>
      <c r="H166" s="623"/>
      <c r="I166" s="623"/>
      <c r="J166" s="623"/>
      <c r="K166" s="623"/>
      <c r="L166" s="623"/>
      <c r="M166" s="623"/>
    </row>
    <row r="167" spans="5:13" ht="21" customHeight="1" x14ac:dyDescent="0.2">
      <c r="E167" s="623"/>
      <c r="F167" s="623"/>
      <c r="G167" s="623"/>
      <c r="H167" s="623"/>
      <c r="I167" s="623"/>
      <c r="J167" s="623"/>
      <c r="K167" s="623"/>
      <c r="L167" s="623"/>
      <c r="M167" s="623"/>
    </row>
    <row r="168" spans="5:13" x14ac:dyDescent="0.2">
      <c r="E168" s="623"/>
      <c r="F168" s="623"/>
      <c r="G168" s="623"/>
      <c r="H168" s="623"/>
      <c r="I168" s="623"/>
      <c r="J168" s="623"/>
      <c r="K168" s="623"/>
      <c r="L168" s="623"/>
      <c r="M168" s="623"/>
    </row>
    <row r="169" spans="5:13" ht="20.25" customHeight="1" x14ac:dyDescent="0.2">
      <c r="E169" s="623"/>
      <c r="F169" s="623"/>
      <c r="G169" s="623"/>
      <c r="H169" s="623"/>
      <c r="I169" s="623"/>
      <c r="J169" s="623"/>
      <c r="K169" s="623"/>
      <c r="L169" s="623"/>
      <c r="M169" s="623"/>
    </row>
    <row r="170" spans="5:13" ht="20.25" customHeight="1" x14ac:dyDescent="0.2">
      <c r="E170" s="623"/>
      <c r="F170" s="623"/>
      <c r="G170" s="623"/>
      <c r="H170" s="623"/>
      <c r="I170" s="623"/>
      <c r="J170" s="623"/>
      <c r="K170" s="623"/>
      <c r="L170" s="623"/>
      <c r="M170" s="623"/>
    </row>
    <row r="171" spans="5:13" ht="24" customHeight="1" x14ac:dyDescent="0.2">
      <c r="E171" s="623"/>
      <c r="F171" s="623"/>
      <c r="G171" s="623"/>
      <c r="H171" s="623"/>
      <c r="I171" s="623"/>
      <c r="J171" s="623"/>
      <c r="K171" s="623"/>
      <c r="L171" s="623"/>
      <c r="M171" s="623"/>
    </row>
    <row r="172" spans="5:13" ht="20.25" customHeight="1" x14ac:dyDescent="0.2">
      <c r="E172" s="623"/>
      <c r="F172" s="623"/>
      <c r="G172" s="623"/>
      <c r="H172" s="623"/>
      <c r="I172" s="623"/>
      <c r="J172" s="623"/>
      <c r="K172" s="623"/>
      <c r="L172" s="623"/>
      <c r="M172" s="623"/>
    </row>
    <row r="173" spans="5:13" ht="20.25" customHeight="1" x14ac:dyDescent="0.2">
      <c r="E173" s="623"/>
      <c r="F173" s="623"/>
      <c r="G173" s="623"/>
      <c r="H173" s="623"/>
      <c r="I173" s="623"/>
      <c r="J173" s="623"/>
      <c r="K173" s="623"/>
      <c r="L173" s="623"/>
      <c r="M173" s="623"/>
    </row>
    <row r="174" spans="5:13" ht="20.25" customHeight="1" x14ac:dyDescent="0.2">
      <c r="E174" s="623"/>
      <c r="F174" s="623"/>
      <c r="G174" s="623"/>
      <c r="H174" s="623"/>
      <c r="I174" s="623"/>
      <c r="J174" s="623"/>
      <c r="K174" s="623"/>
      <c r="L174" s="623"/>
      <c r="M174" s="623"/>
    </row>
    <row r="175" spans="5:13" ht="20.25" customHeight="1" x14ac:dyDescent="0.2">
      <c r="E175" s="623"/>
      <c r="F175" s="623"/>
      <c r="G175" s="623"/>
      <c r="H175" s="623"/>
      <c r="I175" s="623"/>
      <c r="J175" s="623"/>
      <c r="K175" s="623"/>
      <c r="L175" s="623"/>
      <c r="M175" s="623"/>
    </row>
    <row r="176" spans="5:13" ht="20.25" customHeight="1" x14ac:dyDescent="0.2">
      <c r="E176" s="623"/>
      <c r="F176" s="623"/>
      <c r="G176" s="623"/>
      <c r="H176" s="623"/>
      <c r="I176" s="623"/>
      <c r="J176" s="623"/>
      <c r="K176" s="623"/>
      <c r="L176" s="623"/>
      <c r="M176" s="623"/>
    </row>
    <row r="177" spans="5:13" ht="20.25" customHeight="1" x14ac:dyDescent="0.2">
      <c r="E177" s="623"/>
      <c r="F177" s="623"/>
      <c r="G177" s="623"/>
      <c r="H177" s="623"/>
      <c r="I177" s="623"/>
      <c r="J177" s="623"/>
      <c r="K177" s="623"/>
      <c r="L177" s="623"/>
      <c r="M177" s="623"/>
    </row>
    <row r="178" spans="5:13" ht="20.25" customHeight="1" x14ac:dyDescent="0.2">
      <c r="E178" s="623"/>
      <c r="F178" s="623"/>
      <c r="G178" s="623"/>
      <c r="H178" s="623"/>
      <c r="I178" s="623"/>
      <c r="J178" s="623"/>
      <c r="K178" s="623"/>
      <c r="L178" s="623"/>
      <c r="M178" s="623"/>
    </row>
    <row r="179" spans="5:13" ht="20.25" customHeight="1" x14ac:dyDescent="0.2">
      <c r="E179" s="623"/>
      <c r="F179" s="623"/>
      <c r="G179" s="623"/>
      <c r="H179" s="623"/>
      <c r="I179" s="623"/>
      <c r="J179" s="623"/>
      <c r="K179" s="623"/>
      <c r="L179" s="623"/>
      <c r="M179" s="623"/>
    </row>
    <row r="180" spans="5:13" ht="20.25" customHeight="1" x14ac:dyDescent="0.2">
      <c r="E180" s="623"/>
      <c r="F180" s="623"/>
      <c r="G180" s="623"/>
      <c r="H180" s="623"/>
      <c r="I180" s="623"/>
      <c r="J180" s="623"/>
      <c r="K180" s="623"/>
      <c r="L180" s="623"/>
      <c r="M180" s="623"/>
    </row>
    <row r="181" spans="5:13" ht="20.25" customHeight="1" x14ac:dyDescent="0.2">
      <c r="E181" s="623"/>
      <c r="F181" s="623"/>
      <c r="G181" s="623"/>
      <c r="H181" s="623"/>
      <c r="I181" s="623"/>
      <c r="J181" s="623"/>
      <c r="K181" s="623"/>
      <c r="L181" s="623"/>
      <c r="M181" s="623"/>
    </row>
    <row r="182" spans="5:13" ht="20.25" customHeight="1" x14ac:dyDescent="0.2">
      <c r="E182" s="623"/>
      <c r="F182" s="623"/>
      <c r="G182" s="623"/>
      <c r="H182" s="623"/>
      <c r="I182" s="623"/>
      <c r="J182" s="623"/>
      <c r="K182" s="623"/>
      <c r="L182" s="623"/>
      <c r="M182" s="623"/>
    </row>
    <row r="183" spans="5:13" ht="20.25" customHeight="1" x14ac:dyDescent="0.2">
      <c r="E183" s="623"/>
      <c r="F183" s="623"/>
      <c r="G183" s="623"/>
      <c r="H183" s="623"/>
      <c r="I183" s="623"/>
      <c r="J183" s="623"/>
      <c r="K183" s="623"/>
      <c r="L183" s="623"/>
      <c r="M183" s="623"/>
    </row>
    <row r="184" spans="5:13" ht="20.25" customHeight="1" x14ac:dyDescent="0.2">
      <c r="E184" s="623"/>
      <c r="F184" s="623"/>
      <c r="G184" s="623"/>
      <c r="H184" s="623"/>
      <c r="I184" s="623"/>
      <c r="J184" s="623"/>
      <c r="K184" s="623"/>
      <c r="L184" s="623"/>
      <c r="M184" s="623"/>
    </row>
    <row r="185" spans="5:13" ht="20.25" customHeight="1" x14ac:dyDescent="0.2">
      <c r="E185" s="623"/>
      <c r="F185" s="623"/>
      <c r="G185" s="623"/>
      <c r="H185" s="623"/>
      <c r="I185" s="623"/>
      <c r="J185" s="623"/>
      <c r="K185" s="623"/>
      <c r="L185" s="623"/>
      <c r="M185" s="623"/>
    </row>
    <row r="186" spans="5:13" ht="20.25" customHeight="1" x14ac:dyDescent="0.2">
      <c r="E186" s="623"/>
      <c r="F186" s="623"/>
      <c r="G186" s="623"/>
      <c r="H186" s="623"/>
      <c r="I186" s="623"/>
      <c r="J186" s="623"/>
      <c r="K186" s="623"/>
      <c r="L186" s="623"/>
      <c r="M186" s="623"/>
    </row>
    <row r="187" spans="5:13" ht="32.25" customHeight="1" x14ac:dyDescent="0.2">
      <c r="E187" s="623"/>
      <c r="F187" s="623"/>
      <c r="G187" s="623"/>
      <c r="H187" s="623"/>
      <c r="I187" s="623"/>
      <c r="J187" s="623"/>
      <c r="K187" s="623"/>
      <c r="L187" s="623"/>
      <c r="M187" s="623"/>
    </row>
    <row r="188" spans="5:13" ht="28.5" customHeight="1" x14ac:dyDescent="0.2">
      <c r="E188" s="623"/>
      <c r="F188" s="623"/>
      <c r="G188" s="623"/>
      <c r="H188" s="623"/>
      <c r="I188" s="623"/>
      <c r="J188" s="623"/>
      <c r="K188" s="623"/>
      <c r="L188" s="623"/>
      <c r="M188" s="623"/>
    </row>
    <row r="189" spans="5:13" ht="20.25" customHeight="1" x14ac:dyDescent="0.2">
      <c r="E189" s="623"/>
      <c r="F189" s="623"/>
      <c r="G189" s="623"/>
      <c r="H189" s="623"/>
      <c r="I189" s="623"/>
      <c r="J189" s="623"/>
      <c r="K189" s="623"/>
      <c r="L189" s="623"/>
      <c r="M189" s="623"/>
    </row>
    <row r="190" spans="5:13" ht="20.25" customHeight="1" x14ac:dyDescent="0.2">
      <c r="E190" s="623"/>
      <c r="F190" s="623"/>
      <c r="G190" s="623"/>
      <c r="H190" s="623"/>
      <c r="I190" s="623"/>
      <c r="J190" s="623"/>
      <c r="K190" s="623"/>
      <c r="L190" s="623"/>
      <c r="M190" s="623"/>
    </row>
    <row r="191" spans="5:13" ht="20.25" customHeight="1" x14ac:dyDescent="0.2">
      <c r="E191" s="623"/>
      <c r="F191" s="623"/>
      <c r="G191" s="623"/>
      <c r="H191" s="623"/>
      <c r="I191" s="623"/>
      <c r="J191" s="623"/>
      <c r="K191" s="623"/>
      <c r="L191" s="623"/>
      <c r="M191" s="623"/>
    </row>
    <row r="192" spans="5:13" ht="20.25" customHeight="1" x14ac:dyDescent="0.2">
      <c r="E192" s="623"/>
      <c r="F192" s="623"/>
      <c r="G192" s="623"/>
      <c r="H192" s="623"/>
      <c r="I192" s="623"/>
      <c r="J192" s="623"/>
      <c r="K192" s="623"/>
      <c r="L192" s="623"/>
      <c r="M192" s="623"/>
    </row>
    <row r="193" spans="5:13" ht="20.25" customHeight="1" x14ac:dyDescent="0.2">
      <c r="E193" s="623"/>
      <c r="F193" s="623"/>
      <c r="G193" s="623"/>
      <c r="H193" s="623"/>
      <c r="I193" s="623"/>
      <c r="J193" s="623"/>
      <c r="K193" s="623"/>
      <c r="L193" s="623"/>
      <c r="M193" s="623"/>
    </row>
    <row r="194" spans="5:13" ht="20.25" customHeight="1" x14ac:dyDescent="0.2">
      <c r="E194" s="623"/>
      <c r="F194" s="623"/>
      <c r="G194" s="623"/>
      <c r="H194" s="623"/>
      <c r="I194" s="623"/>
      <c r="J194" s="623"/>
      <c r="K194" s="623"/>
      <c r="L194" s="623"/>
      <c r="M194" s="623"/>
    </row>
    <row r="195" spans="5:13" ht="20.25" customHeight="1" x14ac:dyDescent="0.2">
      <c r="E195" s="623"/>
      <c r="F195" s="623"/>
      <c r="G195" s="623"/>
      <c r="H195" s="623"/>
      <c r="I195" s="623"/>
      <c r="J195" s="623"/>
      <c r="K195" s="623"/>
      <c r="L195" s="623"/>
      <c r="M195" s="623"/>
    </row>
    <row r="196" spans="5:13" ht="20.25" customHeight="1" x14ac:dyDescent="0.2">
      <c r="E196" s="623"/>
      <c r="F196" s="623"/>
      <c r="G196" s="623"/>
      <c r="H196" s="623"/>
      <c r="I196" s="623"/>
      <c r="J196" s="623"/>
      <c r="K196" s="623"/>
      <c r="L196" s="623"/>
      <c r="M196" s="623"/>
    </row>
    <row r="197" spans="5:13" ht="20.25" customHeight="1" x14ac:dyDescent="0.2">
      <c r="E197" s="623"/>
      <c r="F197" s="623"/>
      <c r="G197" s="623"/>
      <c r="H197" s="623"/>
      <c r="I197" s="623"/>
      <c r="J197" s="623"/>
      <c r="K197" s="623"/>
      <c r="L197" s="623"/>
      <c r="M197" s="623"/>
    </row>
    <row r="198" spans="5:13" ht="20.25" customHeight="1" x14ac:dyDescent="0.2">
      <c r="E198" s="623"/>
      <c r="F198" s="623"/>
      <c r="G198" s="623"/>
      <c r="H198" s="623"/>
      <c r="I198" s="623"/>
      <c r="J198" s="623"/>
      <c r="K198" s="623"/>
      <c r="L198" s="623"/>
      <c r="M198" s="623"/>
    </row>
    <row r="199" spans="5:13" ht="20.25" customHeight="1" x14ac:dyDescent="0.2">
      <c r="E199" s="623"/>
      <c r="F199" s="623"/>
      <c r="G199" s="623"/>
      <c r="H199" s="623"/>
      <c r="I199" s="623"/>
      <c r="J199" s="623"/>
      <c r="K199" s="623"/>
      <c r="L199" s="623"/>
      <c r="M199" s="623"/>
    </row>
    <row r="200" spans="5:13" ht="20.25" customHeight="1" x14ac:dyDescent="0.2">
      <c r="E200" s="623"/>
      <c r="F200" s="623"/>
      <c r="G200" s="623"/>
      <c r="H200" s="623"/>
      <c r="I200" s="623"/>
      <c r="J200" s="623"/>
      <c r="K200" s="623"/>
      <c r="L200" s="623"/>
      <c r="M200" s="623"/>
    </row>
    <row r="201" spans="5:13" x14ac:dyDescent="0.2">
      <c r="E201" s="623"/>
      <c r="F201" s="623"/>
      <c r="G201" s="623"/>
      <c r="H201" s="623"/>
      <c r="I201" s="623"/>
      <c r="J201" s="623"/>
      <c r="K201" s="623"/>
      <c r="L201" s="623"/>
      <c r="M201" s="623"/>
    </row>
    <row r="202" spans="5:13" ht="12.75" customHeight="1" x14ac:dyDescent="0.2">
      <c r="E202" s="623"/>
      <c r="F202" s="623"/>
      <c r="G202" s="623"/>
      <c r="H202" s="623"/>
      <c r="I202" s="623"/>
      <c r="J202" s="623"/>
      <c r="K202" s="623"/>
      <c r="L202" s="623"/>
      <c r="M202" s="623"/>
    </row>
    <row r="203" spans="5:13" x14ac:dyDescent="0.2">
      <c r="E203" s="623"/>
      <c r="F203" s="623"/>
      <c r="G203" s="623"/>
      <c r="H203" s="623"/>
      <c r="I203" s="623"/>
      <c r="J203" s="623"/>
      <c r="K203" s="623"/>
      <c r="L203" s="623"/>
      <c r="M203" s="623"/>
    </row>
    <row r="204" spans="5:13" x14ac:dyDescent="0.2">
      <c r="E204" s="623"/>
      <c r="F204" s="623"/>
      <c r="G204" s="623"/>
      <c r="H204" s="623"/>
      <c r="I204" s="623"/>
      <c r="J204" s="623"/>
      <c r="K204" s="623"/>
      <c r="L204" s="623"/>
      <c r="M204" s="623"/>
    </row>
    <row r="205" spans="5:13" ht="12.75" customHeight="1" x14ac:dyDescent="0.2">
      <c r="E205" s="623"/>
      <c r="F205" s="623"/>
      <c r="G205" s="623"/>
      <c r="H205" s="623"/>
      <c r="I205" s="623"/>
      <c r="J205" s="623"/>
      <c r="K205" s="623"/>
      <c r="L205" s="623"/>
      <c r="M205" s="623"/>
    </row>
    <row r="206" spans="5:13" x14ac:dyDescent="0.2">
      <c r="E206" s="623"/>
      <c r="F206" s="623"/>
      <c r="G206" s="623"/>
      <c r="H206" s="623"/>
      <c r="I206" s="623"/>
      <c r="J206" s="623"/>
      <c r="K206" s="623"/>
      <c r="L206" s="623"/>
      <c r="M206" s="623"/>
    </row>
    <row r="207" spans="5:13" x14ac:dyDescent="0.2">
      <c r="E207" s="623"/>
      <c r="F207" s="623"/>
      <c r="G207" s="623"/>
      <c r="H207" s="623"/>
      <c r="I207" s="623"/>
      <c r="J207" s="623"/>
      <c r="K207" s="623"/>
      <c r="L207" s="623"/>
      <c r="M207" s="623"/>
    </row>
    <row r="208" spans="5:13" x14ac:dyDescent="0.2">
      <c r="E208" s="623"/>
      <c r="F208" s="623"/>
      <c r="G208" s="623"/>
      <c r="H208" s="623"/>
      <c r="I208" s="623"/>
      <c r="J208" s="623"/>
      <c r="K208" s="623"/>
      <c r="L208" s="623"/>
      <c r="M208" s="623"/>
    </row>
    <row r="209" spans="5:13" x14ac:dyDescent="0.2">
      <c r="E209" s="623"/>
      <c r="F209" s="623"/>
      <c r="G209" s="623"/>
      <c r="H209" s="623"/>
      <c r="I209" s="623"/>
      <c r="J209" s="623"/>
      <c r="K209" s="623"/>
      <c r="L209" s="623"/>
      <c r="M209" s="623"/>
    </row>
    <row r="210" spans="5:13" x14ac:dyDescent="0.2">
      <c r="E210" s="623"/>
      <c r="F210" s="623"/>
      <c r="G210" s="623"/>
      <c r="H210" s="623"/>
      <c r="I210" s="623"/>
      <c r="J210" s="623"/>
      <c r="K210" s="623"/>
      <c r="L210" s="623"/>
      <c r="M210" s="623"/>
    </row>
    <row r="211" spans="5:13" x14ac:dyDescent="0.2">
      <c r="E211" s="623"/>
      <c r="F211" s="623"/>
      <c r="G211" s="623"/>
      <c r="H211" s="623"/>
      <c r="I211" s="623"/>
      <c r="J211" s="623"/>
      <c r="K211" s="623"/>
      <c r="L211" s="623"/>
      <c r="M211" s="623"/>
    </row>
    <row r="212" spans="5:13" x14ac:dyDescent="0.2">
      <c r="E212" s="623"/>
      <c r="F212" s="623"/>
      <c r="G212" s="623"/>
      <c r="H212" s="623"/>
      <c r="I212" s="623"/>
      <c r="J212" s="623"/>
      <c r="K212" s="623"/>
      <c r="L212" s="623"/>
      <c r="M212" s="623"/>
    </row>
    <row r="213" spans="5:13" x14ac:dyDescent="0.2">
      <c r="E213" s="623"/>
      <c r="F213" s="623"/>
      <c r="G213" s="623"/>
      <c r="H213" s="623"/>
      <c r="I213" s="623"/>
      <c r="J213" s="623"/>
      <c r="K213" s="623"/>
      <c r="L213" s="623"/>
      <c r="M213" s="623"/>
    </row>
    <row r="214" spans="5:13" x14ac:dyDescent="0.2">
      <c r="E214" s="623"/>
      <c r="F214" s="623"/>
      <c r="G214" s="623"/>
      <c r="H214" s="623"/>
      <c r="I214" s="623"/>
      <c r="J214" s="623"/>
      <c r="K214" s="623"/>
      <c r="L214" s="623"/>
      <c r="M214" s="623"/>
    </row>
    <row r="215" spans="5:13" x14ac:dyDescent="0.2">
      <c r="E215" s="623"/>
      <c r="F215" s="623"/>
      <c r="G215" s="623"/>
      <c r="H215" s="623"/>
      <c r="I215" s="623"/>
      <c r="J215" s="623"/>
      <c r="K215" s="623"/>
      <c r="L215" s="623"/>
      <c r="M215" s="623"/>
    </row>
    <row r="216" spans="5:13" x14ac:dyDescent="0.2">
      <c r="E216" s="623"/>
      <c r="F216" s="623"/>
      <c r="G216" s="623"/>
      <c r="H216" s="623"/>
      <c r="I216" s="623"/>
      <c r="J216" s="623"/>
      <c r="K216" s="623"/>
      <c r="L216" s="623"/>
      <c r="M216" s="623"/>
    </row>
    <row r="217" spans="5:13" x14ac:dyDescent="0.2">
      <c r="E217" s="623"/>
      <c r="F217" s="623"/>
      <c r="G217" s="623"/>
      <c r="H217" s="623"/>
      <c r="I217" s="623"/>
      <c r="J217" s="623"/>
      <c r="K217" s="623"/>
      <c r="L217" s="623"/>
      <c r="M217" s="623"/>
    </row>
    <row r="218" spans="5:13" x14ac:dyDescent="0.2">
      <c r="E218" s="623"/>
      <c r="F218" s="623"/>
      <c r="G218" s="623"/>
      <c r="H218" s="623"/>
      <c r="I218" s="623"/>
      <c r="J218" s="623"/>
      <c r="K218" s="623"/>
      <c r="L218" s="623"/>
      <c r="M218" s="623"/>
    </row>
    <row r="219" spans="5:13" x14ac:dyDescent="0.2">
      <c r="E219" s="623"/>
      <c r="F219" s="623"/>
      <c r="G219" s="623"/>
      <c r="H219" s="623"/>
      <c r="I219" s="623"/>
      <c r="J219" s="623"/>
      <c r="K219" s="623"/>
      <c r="L219" s="623"/>
      <c r="M219" s="623"/>
    </row>
    <row r="220" spans="5:13" x14ac:dyDescent="0.2">
      <c r="E220" s="623"/>
      <c r="F220" s="623"/>
      <c r="G220" s="623"/>
      <c r="H220" s="623"/>
      <c r="I220" s="623"/>
      <c r="J220" s="623"/>
      <c r="K220" s="623"/>
      <c r="L220" s="623"/>
      <c r="M220" s="623"/>
    </row>
    <row r="221" spans="5:13" x14ac:dyDescent="0.2">
      <c r="E221" s="623"/>
      <c r="F221" s="623"/>
      <c r="G221" s="623"/>
      <c r="H221" s="623"/>
      <c r="I221" s="623"/>
      <c r="J221" s="623"/>
      <c r="K221" s="623"/>
      <c r="L221" s="623"/>
      <c r="M221" s="623"/>
    </row>
    <row r="222" spans="5:13" x14ac:dyDescent="0.2">
      <c r="E222" s="623"/>
      <c r="F222" s="623"/>
      <c r="G222" s="623"/>
      <c r="H222" s="623"/>
      <c r="I222" s="623"/>
      <c r="J222" s="623"/>
      <c r="K222" s="623"/>
      <c r="L222" s="623"/>
      <c r="M222" s="623"/>
    </row>
    <row r="223" spans="5:13" x14ac:dyDescent="0.2">
      <c r="E223" s="623"/>
      <c r="F223" s="623"/>
      <c r="G223" s="623"/>
      <c r="H223" s="623"/>
      <c r="I223" s="623"/>
      <c r="J223" s="623"/>
      <c r="K223" s="623"/>
      <c r="L223" s="623"/>
      <c r="M223" s="623"/>
    </row>
    <row r="224" spans="5:13" x14ac:dyDescent="0.2">
      <c r="E224" s="623"/>
      <c r="F224" s="623"/>
      <c r="G224" s="623"/>
      <c r="H224" s="623"/>
      <c r="I224" s="623"/>
      <c r="J224" s="623"/>
      <c r="K224" s="623"/>
      <c r="L224" s="623"/>
      <c r="M224" s="623"/>
    </row>
    <row r="225" spans="5:13" x14ac:dyDescent="0.2">
      <c r="E225" s="623"/>
      <c r="F225" s="623"/>
      <c r="G225" s="623"/>
      <c r="H225" s="623"/>
      <c r="I225" s="623"/>
      <c r="J225" s="623"/>
      <c r="K225" s="623"/>
      <c r="L225" s="623"/>
      <c r="M225" s="623"/>
    </row>
    <row r="226" spans="5:13" x14ac:dyDescent="0.2">
      <c r="E226" s="623"/>
      <c r="F226" s="623"/>
      <c r="G226" s="623"/>
      <c r="H226" s="623"/>
      <c r="I226" s="623"/>
      <c r="J226" s="623"/>
      <c r="K226" s="623"/>
      <c r="L226" s="623"/>
      <c r="M226" s="623"/>
    </row>
    <row r="227" spans="5:13" x14ac:dyDescent="0.2">
      <c r="E227" s="623"/>
      <c r="F227" s="623"/>
      <c r="G227" s="623"/>
      <c r="H227" s="623"/>
      <c r="I227" s="623"/>
      <c r="J227" s="623"/>
      <c r="K227" s="623"/>
      <c r="L227" s="623"/>
      <c r="M227" s="623"/>
    </row>
    <row r="228" spans="5:13" x14ac:dyDescent="0.2">
      <c r="E228" s="623"/>
      <c r="F228" s="623"/>
      <c r="G228" s="623"/>
      <c r="H228" s="623"/>
      <c r="I228" s="623"/>
      <c r="J228" s="623"/>
      <c r="K228" s="623"/>
      <c r="L228" s="623"/>
      <c r="M228" s="623"/>
    </row>
    <row r="229" spans="5:13" x14ac:dyDescent="0.2">
      <c r="E229" s="623"/>
      <c r="F229" s="623"/>
      <c r="G229" s="623"/>
      <c r="H229" s="623"/>
      <c r="I229" s="623"/>
      <c r="J229" s="623"/>
      <c r="K229" s="623"/>
      <c r="L229" s="623"/>
      <c r="M229" s="623"/>
    </row>
    <row r="230" spans="5:13" ht="18" customHeight="1" x14ac:dyDescent="0.2">
      <c r="E230" s="623"/>
      <c r="F230" s="623"/>
      <c r="G230" s="623"/>
      <c r="H230" s="623"/>
      <c r="I230" s="623"/>
      <c r="J230" s="623"/>
      <c r="K230" s="623"/>
      <c r="L230" s="623"/>
      <c r="M230" s="623"/>
    </row>
    <row r="231" spans="5:13" ht="18" customHeight="1" x14ac:dyDescent="0.2">
      <c r="E231" s="623"/>
      <c r="F231" s="623"/>
      <c r="G231" s="623"/>
      <c r="H231" s="623"/>
      <c r="I231" s="623"/>
      <c r="J231" s="623"/>
      <c r="K231" s="623"/>
      <c r="L231" s="623"/>
      <c r="M231" s="623"/>
    </row>
    <row r="232" spans="5:13" ht="18" customHeight="1" x14ac:dyDescent="0.2">
      <c r="E232" s="623"/>
      <c r="F232" s="623"/>
      <c r="G232" s="623"/>
      <c r="H232" s="623"/>
      <c r="I232" s="623"/>
      <c r="J232" s="623"/>
      <c r="K232" s="623"/>
      <c r="L232" s="623"/>
      <c r="M232" s="623"/>
    </row>
    <row r="233" spans="5:13" ht="18" customHeight="1" x14ac:dyDescent="0.2">
      <c r="E233" s="623"/>
      <c r="F233" s="623"/>
      <c r="G233" s="623"/>
      <c r="H233" s="623"/>
      <c r="I233" s="623"/>
      <c r="J233" s="623"/>
      <c r="K233" s="623"/>
      <c r="L233" s="623"/>
      <c r="M233" s="623"/>
    </row>
    <row r="234" spans="5:13" ht="18" customHeight="1" x14ac:dyDescent="0.2">
      <c r="E234" s="623"/>
      <c r="F234" s="623"/>
      <c r="G234" s="623"/>
      <c r="H234" s="623"/>
      <c r="I234" s="623"/>
      <c r="J234" s="623"/>
      <c r="K234" s="623"/>
      <c r="L234" s="623"/>
      <c r="M234" s="623"/>
    </row>
    <row r="235" spans="5:13" ht="18" customHeight="1" x14ac:dyDescent="0.2">
      <c r="E235" s="623"/>
      <c r="F235" s="623"/>
      <c r="G235" s="623"/>
      <c r="H235" s="623"/>
      <c r="I235" s="623"/>
      <c r="J235" s="623"/>
      <c r="K235" s="623"/>
      <c r="L235" s="623"/>
      <c r="M235" s="623"/>
    </row>
    <row r="236" spans="5:13" ht="27.75" customHeight="1" x14ac:dyDescent="0.2">
      <c r="E236" s="623"/>
      <c r="F236" s="623"/>
      <c r="G236" s="623"/>
      <c r="H236" s="623"/>
      <c r="I236" s="623"/>
      <c r="J236" s="623"/>
      <c r="K236" s="623"/>
      <c r="L236" s="623"/>
      <c r="M236" s="623"/>
    </row>
    <row r="237" spans="5:13" ht="27.75" customHeight="1" x14ac:dyDescent="0.2">
      <c r="E237" s="623"/>
      <c r="F237" s="623"/>
      <c r="G237" s="623"/>
      <c r="H237" s="623"/>
      <c r="I237" s="623"/>
      <c r="J237" s="623"/>
      <c r="K237" s="623"/>
      <c r="L237" s="623"/>
      <c r="M237" s="623"/>
    </row>
    <row r="238" spans="5:13" ht="18" customHeight="1" x14ac:dyDescent="0.2"/>
    <row r="239" spans="5:13" ht="18" customHeight="1" x14ac:dyDescent="0.2"/>
    <row r="240" spans="5:13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24.75" customHeight="1" x14ac:dyDescent="0.2"/>
    <row r="254" ht="30.75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9" ht="12.75" customHeight="1" x14ac:dyDescent="0.2"/>
    <row r="271" ht="12.75" customHeight="1" x14ac:dyDescent="0.2"/>
    <row r="272" ht="12.75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300" ht="22.5" customHeight="1" x14ac:dyDescent="0.2"/>
    <row r="301" ht="22.5" customHeight="1" x14ac:dyDescent="0.2"/>
    <row r="302" ht="29.2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4.75" customHeight="1" x14ac:dyDescent="0.2"/>
    <row r="319" ht="26.2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3" ht="12.75" customHeight="1" x14ac:dyDescent="0.2"/>
    <row r="341" ht="12.75" customHeight="1" x14ac:dyDescent="0.2"/>
    <row r="359" ht="18" customHeight="1" x14ac:dyDescent="0.2"/>
    <row r="360" ht="18.75" customHeight="1" x14ac:dyDescent="0.2"/>
    <row r="361" ht="19.5" customHeight="1" x14ac:dyDescent="0.2"/>
    <row r="362" ht="18.75" customHeight="1" x14ac:dyDescent="0.2"/>
    <row r="364" ht="18.75" customHeight="1" x14ac:dyDescent="0.2"/>
    <row r="365" ht="17.25" customHeight="1" x14ac:dyDescent="0.2"/>
    <row r="366" ht="30.75" customHeight="1" x14ac:dyDescent="0.2"/>
    <row r="367" ht="17.25" customHeight="1" x14ac:dyDescent="0.2"/>
    <row r="368" ht="19.5" customHeight="1" x14ac:dyDescent="0.2"/>
    <row r="369" ht="20.25" customHeight="1" x14ac:dyDescent="0.2"/>
    <row r="370" ht="19.5" customHeight="1" x14ac:dyDescent="0.2"/>
    <row r="371" ht="18.75" customHeight="1" x14ac:dyDescent="0.2"/>
    <row r="372" ht="19.5" customHeight="1" x14ac:dyDescent="0.2"/>
    <row r="373" ht="18" customHeight="1" x14ac:dyDescent="0.2"/>
    <row r="374" ht="19.5" customHeight="1" x14ac:dyDescent="0.2"/>
    <row r="375" ht="19.5" customHeight="1" x14ac:dyDescent="0.2"/>
    <row r="376" ht="19.5" customHeight="1" x14ac:dyDescent="0.2"/>
    <row r="377" ht="19.5" customHeight="1" x14ac:dyDescent="0.2"/>
    <row r="378" ht="21" customHeight="1" x14ac:dyDescent="0.2"/>
    <row r="379" ht="19.5" customHeight="1" x14ac:dyDescent="0.2"/>
    <row r="380" ht="21" customHeight="1" x14ac:dyDescent="0.2"/>
    <row r="381" ht="21" customHeight="1" x14ac:dyDescent="0.2"/>
    <row r="382" ht="32.25" customHeight="1" x14ac:dyDescent="0.2"/>
    <row r="385" ht="19.5" customHeight="1" x14ac:dyDescent="0.2"/>
    <row r="386" ht="19.5" customHeight="1" x14ac:dyDescent="0.2"/>
    <row r="387" ht="19.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405" ht="12.75" customHeight="1" x14ac:dyDescent="0.2"/>
    <row r="492" ht="21" customHeight="1" x14ac:dyDescent="0.2"/>
    <row r="513" spans="6:8" x14ac:dyDescent="0.2">
      <c r="H513" s="551"/>
    </row>
    <row r="514" spans="6:8" x14ac:dyDescent="0.2">
      <c r="H514" s="551"/>
    </row>
    <row r="515" spans="6:8" x14ac:dyDescent="0.2">
      <c r="H515" s="551"/>
    </row>
    <row r="516" spans="6:8" x14ac:dyDescent="0.2">
      <c r="H516" s="551"/>
    </row>
    <row r="517" spans="6:8" x14ac:dyDescent="0.2">
      <c r="H517" s="551"/>
    </row>
    <row r="518" spans="6:8" x14ac:dyDescent="0.2">
      <c r="H518" s="551"/>
    </row>
    <row r="523" spans="6:8" x14ac:dyDescent="0.2">
      <c r="F523" s="546" t="e">
        <f>#REF!</f>
        <v>#REF!</v>
      </c>
      <c r="H523" s="655" t="s">
        <v>98</v>
      </c>
    </row>
    <row r="524" spans="6:8" x14ac:dyDescent="0.2">
      <c r="H524" s="656" t="s">
        <v>134</v>
      </c>
    </row>
    <row r="525" spans="6:8" x14ac:dyDescent="0.2">
      <c r="H525" s="656" t="s">
        <v>135</v>
      </c>
    </row>
    <row r="526" spans="6:8" x14ac:dyDescent="0.2">
      <c r="H526" s="656" t="s">
        <v>136</v>
      </c>
    </row>
    <row r="527" spans="6:8" x14ac:dyDescent="0.2">
      <c r="H527" s="656" t="s">
        <v>137</v>
      </c>
    </row>
    <row r="528" spans="6:8" x14ac:dyDescent="0.2">
      <c r="H528" s="656" t="s">
        <v>138</v>
      </c>
    </row>
    <row r="529" spans="5:8" x14ac:dyDescent="0.2">
      <c r="H529" s="656" t="s">
        <v>139</v>
      </c>
    </row>
    <row r="530" spans="5:8" x14ac:dyDescent="0.2">
      <c r="H530" s="656" t="s">
        <v>140</v>
      </c>
    </row>
    <row r="531" spans="5:8" x14ac:dyDescent="0.2">
      <c r="H531" s="656" t="s">
        <v>141</v>
      </c>
    </row>
    <row r="534" spans="5:8" x14ac:dyDescent="0.2">
      <c r="E534" s="746"/>
    </row>
    <row r="675" spans="15:24" ht="12.75" customHeight="1" x14ac:dyDescent="0.2">
      <c r="P675" s="748"/>
      <c r="Q675" s="658"/>
      <c r="R675" s="658"/>
      <c r="S675" s="659"/>
      <c r="T675" s="659"/>
      <c r="U675" s="659"/>
      <c r="V675" s="658"/>
      <c r="W675" s="659"/>
      <c r="X675" s="659"/>
    </row>
    <row r="678" spans="15:24" x14ac:dyDescent="0.2">
      <c r="Q678" s="748"/>
      <c r="R678" s="748"/>
      <c r="S678" s="748"/>
      <c r="T678" s="748"/>
      <c r="U678" s="748"/>
      <c r="V678" s="748"/>
      <c r="W678" s="748"/>
      <c r="X678" s="748"/>
    </row>
    <row r="679" spans="15:24" x14ac:dyDescent="0.2">
      <c r="O679" s="551"/>
      <c r="P679" s="618"/>
      <c r="Q679" s="748"/>
      <c r="R679" s="660"/>
      <c r="S679" s="661"/>
      <c r="T679" s="662"/>
      <c r="U679" s="660"/>
      <c r="V679" s="662"/>
      <c r="W679" s="662"/>
      <c r="X679" s="662"/>
    </row>
    <row r="680" spans="15:24" x14ac:dyDescent="0.2">
      <c r="O680" s="551"/>
      <c r="P680" s="745"/>
      <c r="Q680" s="748"/>
      <c r="R680" s="748"/>
      <c r="S680" s="748"/>
      <c r="T680" s="748"/>
      <c r="U680" s="748"/>
      <c r="V680" s="663"/>
      <c r="W680" s="663"/>
      <c r="X680" s="663"/>
    </row>
    <row r="681" spans="15:24" x14ac:dyDescent="0.2">
      <c r="O681" s="551"/>
      <c r="Q681" s="748"/>
      <c r="R681" s="748"/>
      <c r="S681" s="748" t="s">
        <v>142</v>
      </c>
      <c r="T681" s="551"/>
      <c r="U681" s="748"/>
      <c r="V681" s="663"/>
      <c r="W681" s="663"/>
      <c r="X681" s="663"/>
    </row>
    <row r="682" spans="15:24" x14ac:dyDescent="0.2">
      <c r="O682" s="551"/>
      <c r="P682" s="664"/>
      <c r="Q682" s="618"/>
      <c r="R682" s="748"/>
      <c r="S682" s="748"/>
      <c r="T682" s="748"/>
      <c r="U682" s="748"/>
      <c r="V682" s="748"/>
      <c r="W682" s="748"/>
      <c r="X682" s="748"/>
    </row>
    <row r="683" spans="15:24" x14ac:dyDescent="0.2">
      <c r="Q683" s="745"/>
      <c r="R683" s="745"/>
      <c r="S683" s="745"/>
      <c r="T683" s="745"/>
      <c r="U683" s="745"/>
      <c r="W683" s="745"/>
      <c r="X683" s="745"/>
    </row>
    <row r="684" spans="15:24" x14ac:dyDescent="0.2">
      <c r="Q684" s="746"/>
      <c r="R684" s="745"/>
      <c r="S684" s="745"/>
      <c r="T684" s="745"/>
      <c r="U684" s="745"/>
      <c r="W684" s="745"/>
      <c r="X684" s="745"/>
    </row>
    <row r="685" spans="15:24" x14ac:dyDescent="0.2">
      <c r="R685" s="745"/>
      <c r="S685" s="745"/>
      <c r="T685" s="745"/>
      <c r="U685" s="748"/>
      <c r="V685" s="748"/>
      <c r="W685" s="745"/>
      <c r="X685" s="745"/>
    </row>
    <row r="686" spans="15:24" x14ac:dyDescent="0.2">
      <c r="Q686" s="746" t="s">
        <v>124</v>
      </c>
      <c r="R686" s="745"/>
      <c r="S686" s="745"/>
      <c r="T686" s="745"/>
      <c r="U686" s="745"/>
      <c r="W686" s="745"/>
      <c r="X686" s="745"/>
    </row>
    <row r="694" spans="17:18" x14ac:dyDescent="0.2">
      <c r="Q694" s="546" t="e">
        <f>SUM(#REF!)</f>
        <v>#REF!</v>
      </c>
      <c r="R694" s="535" t="s">
        <v>143</v>
      </c>
    </row>
    <row r="699" spans="17:18" x14ac:dyDescent="0.2">
      <c r="Q699" s="665"/>
    </row>
    <row r="706" spans="17:17" x14ac:dyDescent="0.2">
      <c r="Q706" s="665" t="e">
        <f>#REF!+#REF!</f>
        <v>#REF!</v>
      </c>
    </row>
    <row r="707" spans="17:17" x14ac:dyDescent="0.2">
      <c r="Q707" s="665" t="e">
        <f>#REF!+#REF!</f>
        <v>#REF!</v>
      </c>
    </row>
    <row r="708" spans="17:17" x14ac:dyDescent="0.2">
      <c r="Q708" s="665" t="e">
        <f>#REF!+#REF!</f>
        <v>#REF!</v>
      </c>
    </row>
    <row r="709" spans="17:17" x14ac:dyDescent="0.2">
      <c r="Q709" s="665" t="e">
        <f>#REF!+#REF!</f>
        <v>#REF!</v>
      </c>
    </row>
    <row r="710" spans="17:17" x14ac:dyDescent="0.2">
      <c r="Q710" s="665" t="e">
        <f>#REF!+#REF!</f>
        <v>#REF!</v>
      </c>
    </row>
    <row r="711" spans="17:17" x14ac:dyDescent="0.2">
      <c r="Q711" s="665" t="e">
        <f>#REF!+#REF!</f>
        <v>#REF!</v>
      </c>
    </row>
    <row r="716" spans="17:17" x14ac:dyDescent="0.2">
      <c r="Q716" s="546" t="e">
        <f>#REF!+#REF!</f>
        <v>#REF!</v>
      </c>
    </row>
    <row r="733" spans="15:15" x14ac:dyDescent="0.2">
      <c r="O733" s="746"/>
    </row>
    <row r="743" spans="15:15" x14ac:dyDescent="0.2">
      <c r="O743" s="551"/>
    </row>
    <row r="744" spans="15:15" x14ac:dyDescent="0.2">
      <c r="O744" s="551"/>
    </row>
    <row r="745" spans="15:15" x14ac:dyDescent="0.2">
      <c r="O745" s="551"/>
    </row>
    <row r="746" spans="15:15" x14ac:dyDescent="0.2">
      <c r="O746" s="551"/>
    </row>
  </sheetData>
  <mergeCells count="33">
    <mergeCell ref="E3:L3"/>
    <mergeCell ref="E4:L4"/>
    <mergeCell ref="E5:L5"/>
    <mergeCell ref="J72:L72"/>
    <mergeCell ref="E73:F73"/>
    <mergeCell ref="G73:I73"/>
    <mergeCell ref="J73:L73"/>
    <mergeCell ref="M73:N73"/>
    <mergeCell ref="E76:F76"/>
    <mergeCell ref="G76:I76"/>
    <mergeCell ref="J76:L76"/>
    <mergeCell ref="E77:F77"/>
    <mergeCell ref="G77:I77"/>
    <mergeCell ref="J77:L77"/>
    <mergeCell ref="M77:N77"/>
    <mergeCell ref="J143:L143"/>
    <mergeCell ref="J78:L78"/>
    <mergeCell ref="M78:N78"/>
    <mergeCell ref="G80:H80"/>
    <mergeCell ref="I80:K80"/>
    <mergeCell ref="M80:N80"/>
    <mergeCell ref="E92:L92"/>
    <mergeCell ref="E93:L93"/>
    <mergeCell ref="E94:L94"/>
    <mergeCell ref="J138:L138"/>
    <mergeCell ref="G139:I139"/>
    <mergeCell ref="J139:L139"/>
    <mergeCell ref="J144:L144"/>
    <mergeCell ref="J145:L145"/>
    <mergeCell ref="G146:H146"/>
    <mergeCell ref="I146:K146"/>
    <mergeCell ref="G147:H147"/>
    <mergeCell ref="I147:K147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  <rowBreaks count="1" manualBreakCount="1">
    <brk id="42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X750"/>
  <sheetViews>
    <sheetView view="pageBreakPreview" topLeftCell="D1" zoomScaleSheetLayoutView="100" workbookViewId="0">
      <pane xSplit="2" ySplit="17" topLeftCell="F63" activePane="bottomRight" state="frozen"/>
      <selection activeCell="D1" sqref="D1"/>
      <selection pane="topRight" activeCell="F1" sqref="F1"/>
      <selection pane="bottomLeft" activeCell="D15" sqref="D15"/>
      <selection pane="bottomRight" activeCell="M69" sqref="M69"/>
    </sheetView>
  </sheetViews>
  <sheetFormatPr defaultColWidth="9.140625" defaultRowHeight="12.75" x14ac:dyDescent="0.2"/>
  <cols>
    <col min="1" max="1" width="1.85546875" style="310" hidden="1" customWidth="1"/>
    <col min="2" max="2" width="1.5703125" style="310" hidden="1" customWidth="1"/>
    <col min="3" max="4" width="5" style="310" hidden="1" customWidth="1"/>
    <col min="5" max="5" width="14.7109375" style="310" customWidth="1"/>
    <col min="6" max="6" width="68.28515625" style="310" customWidth="1"/>
    <col min="7" max="7" width="21.140625" style="310" customWidth="1"/>
    <col min="8" max="8" width="21" style="310" customWidth="1"/>
    <col min="9" max="9" width="21.140625" style="310" customWidth="1"/>
    <col min="10" max="10" width="20.140625" style="310" bestFit="1" customWidth="1"/>
    <col min="11" max="11" width="21" style="310" bestFit="1" customWidth="1"/>
    <col min="12" max="12" width="12.140625" style="310" customWidth="1"/>
    <col min="13" max="13" width="17.7109375" style="310" customWidth="1"/>
    <col min="14" max="14" width="20.7109375" style="310" bestFit="1" customWidth="1"/>
    <col min="15" max="15" width="15" style="310" bestFit="1" customWidth="1"/>
    <col min="16" max="16" width="12.5703125" style="310" bestFit="1" customWidth="1"/>
    <col min="17" max="17" width="20.42578125" style="310" customWidth="1"/>
    <col min="18" max="19" width="9.140625" style="310"/>
    <col min="20" max="20" width="30.7109375" style="310" customWidth="1"/>
    <col min="21" max="16384" width="9.140625" style="310"/>
  </cols>
  <sheetData>
    <row r="2" spans="5:16" x14ac:dyDescent="0.2">
      <c r="P2" s="403" t="s">
        <v>276</v>
      </c>
    </row>
    <row r="3" spans="5:16" ht="15" x14ac:dyDescent="0.2">
      <c r="E3" s="870" t="s">
        <v>222</v>
      </c>
      <c r="F3" s="870"/>
      <c r="G3" s="870"/>
      <c r="H3" s="870"/>
      <c r="I3" s="870"/>
      <c r="J3" s="870"/>
      <c r="K3" s="870"/>
      <c r="L3" s="870"/>
      <c r="M3" s="330"/>
      <c r="N3" s="330"/>
    </row>
    <row r="4" spans="5:16" ht="15" x14ac:dyDescent="0.2">
      <c r="E4" s="870" t="s">
        <v>303</v>
      </c>
      <c r="F4" s="870"/>
      <c r="G4" s="870"/>
      <c r="H4" s="870"/>
      <c r="I4" s="870"/>
      <c r="J4" s="870"/>
      <c r="K4" s="870"/>
      <c r="L4" s="870"/>
      <c r="M4" s="330"/>
      <c r="N4" s="330"/>
    </row>
    <row r="5" spans="5:16" ht="15" x14ac:dyDescent="0.2">
      <c r="E5" s="870" t="s">
        <v>304</v>
      </c>
      <c r="F5" s="870"/>
      <c r="G5" s="870"/>
      <c r="H5" s="870"/>
      <c r="I5" s="870"/>
      <c r="J5" s="870"/>
      <c r="K5" s="870"/>
      <c r="L5" s="870"/>
      <c r="M5" s="330"/>
      <c r="N5" s="330"/>
    </row>
    <row r="6" spans="5:16" ht="14.25" x14ac:dyDescent="0.2">
      <c r="E6" s="871" t="s">
        <v>287</v>
      </c>
      <c r="F6" s="871"/>
      <c r="G6" s="871"/>
      <c r="H6" s="871"/>
      <c r="I6" s="871"/>
      <c r="J6" s="871"/>
      <c r="K6" s="871"/>
      <c r="L6" s="871"/>
      <c r="M6" s="330"/>
      <c r="N6" s="330"/>
    </row>
    <row r="7" spans="5:16" x14ac:dyDescent="0.2">
      <c r="E7" s="872" t="s">
        <v>330</v>
      </c>
      <c r="F7" s="872"/>
      <c r="G7" s="872"/>
      <c r="H7" s="872"/>
      <c r="I7" s="872"/>
      <c r="J7" s="872"/>
      <c r="K7" s="872"/>
      <c r="L7" s="872"/>
      <c r="M7" s="330"/>
      <c r="N7" s="330"/>
    </row>
    <row r="8" spans="5:16" ht="13.5" thickBot="1" x14ac:dyDescent="0.25"/>
    <row r="9" spans="5:16" ht="24" customHeight="1" x14ac:dyDescent="0.2">
      <c r="E9" s="873" t="s">
        <v>146</v>
      </c>
      <c r="F9" s="875" t="s">
        <v>0</v>
      </c>
      <c r="G9" s="877" t="s">
        <v>294</v>
      </c>
      <c r="H9" s="879" t="s">
        <v>292</v>
      </c>
      <c r="I9" s="880"/>
      <c r="J9" s="875"/>
      <c r="K9" s="881" t="s">
        <v>286</v>
      </c>
      <c r="L9" s="882"/>
    </row>
    <row r="10" spans="5:16" ht="20.25" customHeight="1" x14ac:dyDescent="0.2">
      <c r="E10" s="874"/>
      <c r="F10" s="876"/>
      <c r="G10" s="878"/>
      <c r="H10" s="515" t="s">
        <v>289</v>
      </c>
      <c r="I10" s="515" t="s">
        <v>290</v>
      </c>
      <c r="J10" s="515" t="s">
        <v>291</v>
      </c>
      <c r="K10" s="515" t="s">
        <v>293</v>
      </c>
      <c r="L10" s="515" t="s">
        <v>295</v>
      </c>
    </row>
    <row r="11" spans="5:16" ht="17.25" customHeight="1" x14ac:dyDescent="0.2">
      <c r="E11" s="516">
        <v>1</v>
      </c>
      <c r="F11" s="516">
        <v>2</v>
      </c>
      <c r="G11" s="516">
        <v>3</v>
      </c>
      <c r="H11" s="516">
        <v>4</v>
      </c>
      <c r="I11" s="516">
        <v>5</v>
      </c>
      <c r="J11" s="516">
        <v>6</v>
      </c>
      <c r="K11" s="516" t="s">
        <v>296</v>
      </c>
      <c r="L11" s="516" t="s">
        <v>297</v>
      </c>
    </row>
    <row r="12" spans="5:16" ht="18.75" customHeight="1" x14ac:dyDescent="0.2">
      <c r="E12" s="514" t="s">
        <v>158</v>
      </c>
      <c r="F12" s="513" t="s">
        <v>45</v>
      </c>
      <c r="G12" s="471">
        <f>G13+G14+G15</f>
        <v>75158838000</v>
      </c>
      <c r="H12" s="471">
        <f>H13+H15+H14</f>
        <v>35047808169.919998</v>
      </c>
      <c r="I12" s="471">
        <f>I13+I15+I14</f>
        <v>6201153515</v>
      </c>
      <c r="J12" s="471">
        <f>J13+J15+J14</f>
        <v>41248961684.919998</v>
      </c>
      <c r="K12" s="512">
        <f>J12-G12</f>
        <v>-33909876315.080002</v>
      </c>
      <c r="L12" s="503">
        <f>J12/G12*100</f>
        <v>54.882383472879127</v>
      </c>
      <c r="M12" s="404">
        <v>15501174988</v>
      </c>
      <c r="N12" s="327"/>
    </row>
    <row r="13" spans="5:16" ht="18.75" customHeight="1" x14ac:dyDescent="0.2">
      <c r="E13" s="392" t="s">
        <v>168</v>
      </c>
      <c r="F13" s="397" t="s">
        <v>26</v>
      </c>
      <c r="G13" s="472">
        <f>$G$17</f>
        <v>74320354000</v>
      </c>
      <c r="H13" s="472">
        <f>H17</f>
        <v>34043372930</v>
      </c>
      <c r="I13" s="472">
        <f t="shared" ref="I13" si="0">I17</f>
        <v>5968513699</v>
      </c>
      <c r="J13" s="472">
        <f>J17</f>
        <v>40011886629</v>
      </c>
      <c r="K13" s="512">
        <f>J13-G13</f>
        <v>-34308467371</v>
      </c>
      <c r="L13" s="504">
        <f>J13/G13*100</f>
        <v>53.837050653714591</v>
      </c>
      <c r="M13"/>
      <c r="N13" s="421"/>
    </row>
    <row r="14" spans="5:16" ht="18.75" customHeight="1" x14ac:dyDescent="0.2">
      <c r="E14" s="392" t="s">
        <v>169</v>
      </c>
      <c r="F14" s="397" t="s">
        <v>27</v>
      </c>
      <c r="G14" s="472">
        <f>$G$64</f>
        <v>538484000</v>
      </c>
      <c r="H14" s="472">
        <f>H64</f>
        <v>30385600</v>
      </c>
      <c r="I14" s="472">
        <f t="shared" ref="I14:J14" si="1">I64</f>
        <v>0</v>
      </c>
      <c r="J14" s="472">
        <f t="shared" si="1"/>
        <v>30385600</v>
      </c>
      <c r="K14" s="512">
        <f>J14-G14</f>
        <v>-508098400</v>
      </c>
      <c r="L14" s="504">
        <f>J14/G14*100</f>
        <v>5.6428046144360842</v>
      </c>
      <c r="N14" s="327"/>
    </row>
    <row r="15" spans="5:16" ht="18.75" customHeight="1" x14ac:dyDescent="0.2">
      <c r="E15" s="392" t="str">
        <f>E68</f>
        <v>4.1.04</v>
      </c>
      <c r="F15" s="397" t="s">
        <v>129</v>
      </c>
      <c r="G15" s="472">
        <f>G68</f>
        <v>300000000</v>
      </c>
      <c r="H15" s="472">
        <f>H68</f>
        <v>974049639.91999996</v>
      </c>
      <c r="I15" s="472">
        <f t="shared" ref="I15" si="2">I68</f>
        <v>232639816</v>
      </c>
      <c r="J15" s="472">
        <f>J68</f>
        <v>1206689455.9200001</v>
      </c>
      <c r="K15" s="512">
        <f>J15-G15</f>
        <v>906689455.92000008</v>
      </c>
      <c r="L15" s="504">
        <f>J15/G15*100</f>
        <v>402.22981864000008</v>
      </c>
    </row>
    <row r="16" spans="5:16" ht="5.0999999999999996" customHeight="1" x14ac:dyDescent="0.2">
      <c r="E16" s="517"/>
      <c r="F16" s="518"/>
      <c r="G16" s="519"/>
      <c r="H16" s="519"/>
      <c r="I16" s="519"/>
      <c r="J16" s="519"/>
      <c r="K16" s="519"/>
      <c r="L16" s="520"/>
    </row>
    <row r="17" spans="5:16" ht="18.75" customHeight="1" x14ac:dyDescent="0.2">
      <c r="E17" s="521" t="str">
        <f>E13</f>
        <v>4.1.01</v>
      </c>
      <c r="F17" s="522" t="str">
        <f>F13</f>
        <v>PENDAPATAN PAJAK DAERAH</v>
      </c>
      <c r="G17" s="523">
        <f>G18+G28+G39+G45+G48+G49+G52+G55+G56+G59+G62</f>
        <v>74320354000</v>
      </c>
      <c r="H17" s="523">
        <f>H18+H28+H39+H45+H48+H49+H52+H55+H56+H59+H62</f>
        <v>34043372930</v>
      </c>
      <c r="I17" s="523">
        <f>I18+I28+I39+I45+I48+I49+I52+I55+I56+I59+I62</f>
        <v>5968513699</v>
      </c>
      <c r="J17" s="523">
        <f>J18+J28+J39+J45+J48+J49+J52+J55+J56+J59+J62</f>
        <v>40011886629</v>
      </c>
      <c r="K17" s="523">
        <f>J17-G17</f>
        <v>-34308467371</v>
      </c>
      <c r="L17" s="524">
        <f>J17/G17*100</f>
        <v>53.837050653714591</v>
      </c>
      <c r="M17" s="469">
        <f>H18+H28+H39+H45+H48+H49+H52+H55+H56</f>
        <v>19533400253</v>
      </c>
    </row>
    <row r="18" spans="5:16" ht="18.75" customHeight="1" x14ac:dyDescent="0.2">
      <c r="E18" s="373" t="s">
        <v>170</v>
      </c>
      <c r="F18" s="351" t="s">
        <v>157</v>
      </c>
      <c r="G18" s="473">
        <f>G19+G22+G25</f>
        <v>2463180809</v>
      </c>
      <c r="H18" s="473">
        <f>H19+H22+H25</f>
        <v>905852558</v>
      </c>
      <c r="I18" s="473">
        <f>I19+I22+I25</f>
        <v>380853340</v>
      </c>
      <c r="J18" s="473">
        <f t="shared" ref="J18" si="3">J19+J22+J25</f>
        <v>1286705898</v>
      </c>
      <c r="K18" s="473">
        <f>J18-G18</f>
        <v>-1176474911</v>
      </c>
      <c r="L18" s="505">
        <f>J18/G18*100</f>
        <v>52.237574005879651</v>
      </c>
    </row>
    <row r="19" spans="5:16" ht="18.75" customHeight="1" x14ac:dyDescent="0.2">
      <c r="E19" s="372" t="s">
        <v>171</v>
      </c>
      <c r="F19" s="335" t="s">
        <v>175</v>
      </c>
      <c r="G19" s="474">
        <v>2001580809</v>
      </c>
      <c r="H19" s="474">
        <f>H20+H21</f>
        <v>598045221</v>
      </c>
      <c r="I19" s="474">
        <f>I20+I21</f>
        <v>337270608</v>
      </c>
      <c r="J19" s="474">
        <f t="shared" ref="J19" si="4">J20+J21</f>
        <v>935315829</v>
      </c>
      <c r="K19" s="474"/>
      <c r="L19" s="506">
        <f>J19/G19*100</f>
        <v>46.728856751343884</v>
      </c>
      <c r="M19" s="470"/>
    </row>
    <row r="20" spans="5:16" ht="18.75" customHeight="1" x14ac:dyDescent="0.2">
      <c r="E20" s="372"/>
      <c r="F20" s="341" t="s">
        <v>149</v>
      </c>
      <c r="G20" s="475"/>
      <c r="H20" s="474">
        <f>'LRA-OKTOBER'!J20</f>
        <v>597765221</v>
      </c>
      <c r="I20" s="474">
        <f>'REKON-NOVEMBER'!H16</f>
        <v>337270608</v>
      </c>
      <c r="J20" s="474">
        <f>H20+I20</f>
        <v>935035829</v>
      </c>
      <c r="K20" s="474"/>
      <c r="L20" s="507"/>
      <c r="M20" s="327"/>
      <c r="N20" s="327"/>
    </row>
    <row r="21" spans="5:16" ht="18.75" customHeight="1" x14ac:dyDescent="0.2">
      <c r="E21" s="372"/>
      <c r="F21" s="341" t="s">
        <v>147</v>
      </c>
      <c r="G21" s="475"/>
      <c r="H21" s="474">
        <f>'LRA-OKTOBER'!J21</f>
        <v>280000</v>
      </c>
      <c r="I21" s="474">
        <f>'REKON-NOVEMBER'!H17</f>
        <v>0</v>
      </c>
      <c r="J21" s="474">
        <f>H21+I21</f>
        <v>280000</v>
      </c>
      <c r="K21" s="474"/>
      <c r="L21" s="507"/>
      <c r="M21" s="469"/>
    </row>
    <row r="22" spans="5:16" ht="21.75" customHeight="1" x14ac:dyDescent="0.2">
      <c r="E22" s="372" t="s">
        <v>173</v>
      </c>
      <c r="F22" s="336" t="s">
        <v>172</v>
      </c>
      <c r="G22" s="474">
        <v>350000000</v>
      </c>
      <c r="H22" s="474">
        <f>H23+H24</f>
        <v>267214837</v>
      </c>
      <c r="I22" s="474">
        <f>I23+I24</f>
        <v>39330732</v>
      </c>
      <c r="J22" s="474">
        <f>J23+J24</f>
        <v>306545569</v>
      </c>
      <c r="K22" s="474"/>
      <c r="L22" s="506">
        <f>J22/G22*100</f>
        <v>87.584448285714288</v>
      </c>
      <c r="M22" s="327"/>
      <c r="N22" s="327"/>
    </row>
    <row r="23" spans="5:16" ht="36.75" customHeight="1" x14ac:dyDescent="0.2">
      <c r="E23" s="372"/>
      <c r="F23" s="339" t="s">
        <v>150</v>
      </c>
      <c r="G23" s="474"/>
      <c r="H23" s="474">
        <f>'LRA-OKTOBER'!J23</f>
        <v>247763541</v>
      </c>
      <c r="I23" s="474">
        <f>'REKON-NOVEMBER'!H19</f>
        <v>39330732</v>
      </c>
      <c r="J23" s="474">
        <f>H23+I23</f>
        <v>287094273</v>
      </c>
      <c r="K23" s="474"/>
      <c r="L23" s="506"/>
      <c r="M23" s="404"/>
    </row>
    <row r="24" spans="5:16" ht="34.5" customHeight="1" x14ac:dyDescent="0.2">
      <c r="E24" s="372"/>
      <c r="F24" s="339" t="s">
        <v>148</v>
      </c>
      <c r="G24" s="475"/>
      <c r="H24" s="474">
        <f>'LRA-OKTOBER'!J24</f>
        <v>19451296</v>
      </c>
      <c r="I24" s="474">
        <f>'REKON-NOVEMBER'!H20</f>
        <v>0</v>
      </c>
      <c r="J24" s="474">
        <f>H24+I24</f>
        <v>19451296</v>
      </c>
      <c r="K24" s="474"/>
      <c r="L24" s="506"/>
      <c r="M24" s="327"/>
    </row>
    <row r="25" spans="5:16" ht="18.75" customHeight="1" x14ac:dyDescent="0.2">
      <c r="E25" s="372" t="s">
        <v>174</v>
      </c>
      <c r="F25" s="335" t="s">
        <v>176</v>
      </c>
      <c r="G25" s="474">
        <v>111600000</v>
      </c>
      <c r="H25" s="474">
        <f>H26+H27</f>
        <v>40592500</v>
      </c>
      <c r="I25" s="474">
        <f>I26+I27</f>
        <v>4252000</v>
      </c>
      <c r="J25" s="474">
        <f t="shared" ref="J25" si="5">J26+J27</f>
        <v>44844500</v>
      </c>
      <c r="K25" s="474"/>
      <c r="L25" s="506">
        <f>J25/G25*100</f>
        <v>40.183243727598565</v>
      </c>
      <c r="M25" s="327"/>
    </row>
    <row r="26" spans="5:16" ht="18.75" customHeight="1" x14ac:dyDescent="0.2">
      <c r="E26" s="372"/>
      <c r="F26" s="341" t="s">
        <v>151</v>
      </c>
      <c r="G26" s="474"/>
      <c r="H26" s="474">
        <f>'LRA-OKTOBER'!J26</f>
        <v>39742500</v>
      </c>
      <c r="I26" s="474">
        <f>'REKON-NOVEMBER'!H22</f>
        <v>4252000</v>
      </c>
      <c r="J26" s="474">
        <f>H26+I26</f>
        <v>43994500</v>
      </c>
      <c r="K26" s="474"/>
      <c r="L26" s="506"/>
      <c r="M26" s="404"/>
    </row>
    <row r="27" spans="5:16" ht="18.75" customHeight="1" x14ac:dyDescent="0.2">
      <c r="E27" s="372"/>
      <c r="F27" s="341" t="str">
        <f xml:space="preserve"> "Penerimaan Piutang " &amp;F25</f>
        <v>Penerimaan Piutang Pajak Wisma Pariwisata</v>
      </c>
      <c r="G27" s="475"/>
      <c r="H27" s="474">
        <f>'LRA-OKTOBER'!J27</f>
        <v>850000</v>
      </c>
      <c r="I27" s="474">
        <f>'REKON-NOVEMBER'!H23</f>
        <v>0</v>
      </c>
      <c r="J27" s="474">
        <f>H27+I27</f>
        <v>850000</v>
      </c>
      <c r="K27" s="474"/>
      <c r="L27" s="506"/>
      <c r="M27" s="469"/>
    </row>
    <row r="28" spans="5:16" ht="18.75" customHeight="1" x14ac:dyDescent="0.2">
      <c r="E28" s="373" t="s">
        <v>177</v>
      </c>
      <c r="F28" s="427" t="s">
        <v>159</v>
      </c>
      <c r="G28" s="476">
        <v>3637447807</v>
      </c>
      <c r="H28" s="473">
        <f>H29+H32+H35+H38</f>
        <v>2206439752</v>
      </c>
      <c r="I28" s="473">
        <f>I29+I32+I35+I38</f>
        <v>261113838</v>
      </c>
      <c r="J28" s="473">
        <f t="shared" ref="J28" si="6">J29+J32+J35+J38</f>
        <v>2467553590</v>
      </c>
      <c r="K28" s="473">
        <f>J28-G28</f>
        <v>-1169894217</v>
      </c>
      <c r="L28" s="505">
        <f>J28/G28*100</f>
        <v>67.837498183516885</v>
      </c>
      <c r="N28" s="404"/>
    </row>
    <row r="29" spans="5:16" ht="18.75" customHeight="1" x14ac:dyDescent="0.2">
      <c r="E29" s="372" t="s">
        <v>178</v>
      </c>
      <c r="F29" s="335" t="s">
        <v>179</v>
      </c>
      <c r="G29" s="477"/>
      <c r="H29" s="474">
        <f>H30+H31</f>
        <v>1013495205</v>
      </c>
      <c r="I29" s="474">
        <f>I30+I31</f>
        <v>92190277</v>
      </c>
      <c r="J29" s="474">
        <f t="shared" ref="J29" si="7">J30+J31</f>
        <v>1105685482</v>
      </c>
      <c r="K29" s="474"/>
      <c r="L29" s="506"/>
      <c r="M29" s="327"/>
      <c r="N29" s="576" t="s">
        <v>276</v>
      </c>
      <c r="P29"/>
    </row>
    <row r="30" spans="5:16" ht="18.75" customHeight="1" x14ac:dyDescent="0.2">
      <c r="E30" s="372"/>
      <c r="F30" s="341" t="s">
        <v>180</v>
      </c>
      <c r="G30" s="474"/>
      <c r="H30" s="474">
        <f>'LRA-OKTOBER'!J30</f>
        <v>911311379</v>
      </c>
      <c r="I30" s="474">
        <f>'REKON-NOVEMBER'!H26</f>
        <v>92190277</v>
      </c>
      <c r="J30" s="474">
        <f>H30+I30</f>
        <v>1003501656</v>
      </c>
      <c r="K30" s="474"/>
      <c r="L30" s="506"/>
      <c r="M30" s="327"/>
      <c r="N30" s="404"/>
    </row>
    <row r="31" spans="5:16" ht="18.75" customHeight="1" x14ac:dyDescent="0.2">
      <c r="E31" s="372"/>
      <c r="F31" s="341" t="str">
        <f xml:space="preserve"> "Penerimaan Piutang " &amp;F29</f>
        <v>Penerimaan Piutang Pajak Restoran dan Sejenisnya</v>
      </c>
      <c r="G31" s="475"/>
      <c r="H31" s="474">
        <f>'LRA-OKTOBER'!J31</f>
        <v>102183826</v>
      </c>
      <c r="I31" s="474">
        <f>'REKON-NOVEMBER'!H27</f>
        <v>0</v>
      </c>
      <c r="J31" s="474">
        <f>H31+I31</f>
        <v>102183826</v>
      </c>
      <c r="K31" s="474"/>
      <c r="L31" s="507"/>
      <c r="M31" s="327"/>
    </row>
    <row r="32" spans="5:16" ht="18.75" customHeight="1" x14ac:dyDescent="0.2">
      <c r="E32" s="372" t="s">
        <v>181</v>
      </c>
      <c r="F32" s="335" t="s">
        <v>182</v>
      </c>
      <c r="G32" s="477"/>
      <c r="H32" s="483">
        <f>H33+H34</f>
        <v>155681627</v>
      </c>
      <c r="I32" s="483">
        <f>I33+I34</f>
        <v>17496640</v>
      </c>
      <c r="J32" s="483">
        <f t="shared" ref="J32" si="8">J33+J34</f>
        <v>173178267</v>
      </c>
      <c r="K32" s="483"/>
      <c r="L32" s="506"/>
      <c r="M32" s="404"/>
    </row>
    <row r="33" spans="5:16" ht="18.75" customHeight="1" x14ac:dyDescent="0.2">
      <c r="E33" s="372"/>
      <c r="F33" s="341" t="s">
        <v>183</v>
      </c>
      <c r="G33" s="474"/>
      <c r="H33" s="474">
        <f>'LRA-OKTOBER'!J33</f>
        <v>148934327</v>
      </c>
      <c r="I33" s="474">
        <f>'REKON-NOVEMBER'!H29</f>
        <v>17496640</v>
      </c>
      <c r="J33" s="474">
        <f>H33+I33</f>
        <v>166430967</v>
      </c>
      <c r="K33" s="474"/>
      <c r="L33" s="506"/>
      <c r="M33" s="404"/>
      <c r="N33" s="420"/>
    </row>
    <row r="34" spans="5:16" ht="18.75" customHeight="1" x14ac:dyDescent="0.2">
      <c r="E34" s="372"/>
      <c r="F34" s="341" t="str">
        <f xml:space="preserve"> "Penerimaan Piutang " &amp;F32</f>
        <v>Penerimaan Piutang Pajak Rumah Makan dan Sejenisnya</v>
      </c>
      <c r="G34" s="475"/>
      <c r="H34" s="474">
        <f>'LRA-OKTOBER'!J34</f>
        <v>6747300</v>
      </c>
      <c r="I34" s="474">
        <f>'REKON-NOVEMBER'!H30</f>
        <v>0</v>
      </c>
      <c r="J34" s="474">
        <f>H34+I34</f>
        <v>6747300</v>
      </c>
      <c r="K34" s="474"/>
      <c r="L34" s="507"/>
      <c r="M34" s="327"/>
    </row>
    <row r="35" spans="5:16" ht="18.75" customHeight="1" x14ac:dyDescent="0.2">
      <c r="E35" s="372" t="s">
        <v>184</v>
      </c>
      <c r="F35" s="335" t="s">
        <v>185</v>
      </c>
      <c r="G35" s="477"/>
      <c r="H35" s="474">
        <f>H36+H37</f>
        <v>359610780</v>
      </c>
      <c r="I35" s="474">
        <f>I36+I37</f>
        <v>52845921</v>
      </c>
      <c r="J35" s="474">
        <f t="shared" ref="J35" si="9">J36+J37</f>
        <v>412456701</v>
      </c>
      <c r="K35" s="474"/>
      <c r="L35" s="506"/>
    </row>
    <row r="36" spans="5:16" ht="18.75" customHeight="1" x14ac:dyDescent="0.2">
      <c r="E36" s="372"/>
      <c r="F36" s="341" t="s">
        <v>186</v>
      </c>
      <c r="G36" s="475"/>
      <c r="H36" s="474">
        <f>'LRA-OKTOBER'!J36</f>
        <v>326935162</v>
      </c>
      <c r="I36" s="474">
        <f>'REKON-NOVEMBER'!H32</f>
        <v>47098171</v>
      </c>
      <c r="J36" s="474">
        <f>H36+I36</f>
        <v>374033333</v>
      </c>
      <c r="K36" s="474"/>
      <c r="L36" s="507"/>
      <c r="M36" s="327"/>
    </row>
    <row r="37" spans="5:16" ht="18.75" customHeight="1" x14ac:dyDescent="0.2">
      <c r="E37" s="372"/>
      <c r="F37" s="341" t="str">
        <f xml:space="preserve"> "Penerimaan Piutang " &amp;F35</f>
        <v>Penerimaan Piutang Pajak Kafetaria dan Sejenisnya</v>
      </c>
      <c r="G37" s="475"/>
      <c r="H37" s="474">
        <f>'LRA-OKTOBER'!J37</f>
        <v>32675618</v>
      </c>
      <c r="I37" s="474">
        <f>'REKON-NOVEMBER'!H33</f>
        <v>5747750</v>
      </c>
      <c r="J37" s="474">
        <f>H37+I37</f>
        <v>38423368</v>
      </c>
      <c r="K37" s="474"/>
      <c r="L37" s="506"/>
      <c r="M37" s="404"/>
      <c r="N37" s="327"/>
    </row>
    <row r="38" spans="5:16" ht="18.75" customHeight="1" x14ac:dyDescent="0.2">
      <c r="E38" s="372" t="s">
        <v>188</v>
      </c>
      <c r="F38" s="335" t="s">
        <v>187</v>
      </c>
      <c r="G38" s="477"/>
      <c r="H38" s="474">
        <f>'LRA-OKTOBER'!J38</f>
        <v>677652140</v>
      </c>
      <c r="I38" s="474">
        <f>'REKON-NOVEMBER'!H34</f>
        <v>98581000</v>
      </c>
      <c r="J38" s="474">
        <f>H38+I38</f>
        <v>776233140</v>
      </c>
      <c r="K38" s="474"/>
      <c r="L38" s="506"/>
      <c r="M38" s="469"/>
      <c r="N38" s="327"/>
    </row>
    <row r="39" spans="5:16" ht="18.75" customHeight="1" x14ac:dyDescent="0.2">
      <c r="E39" s="373" t="s">
        <v>189</v>
      </c>
      <c r="F39" s="351" t="s">
        <v>160</v>
      </c>
      <c r="G39" s="473">
        <f>G40+G43</f>
        <v>11590549</v>
      </c>
      <c r="H39" s="473">
        <f>H40</f>
        <v>13450000</v>
      </c>
      <c r="I39" s="473">
        <f>I40</f>
        <v>1200000</v>
      </c>
      <c r="J39" s="473">
        <f t="shared" ref="J39" si="10">J40</f>
        <v>14650000</v>
      </c>
      <c r="K39" s="473">
        <f>J39-G39</f>
        <v>3059451</v>
      </c>
      <c r="L39" s="505">
        <f>J39/G39*100</f>
        <v>126.39608356774129</v>
      </c>
      <c r="N39" s="327"/>
    </row>
    <row r="40" spans="5:16" ht="18.75" customHeight="1" x14ac:dyDescent="0.2">
      <c r="E40" s="374" t="s">
        <v>191</v>
      </c>
      <c r="F40" s="337" t="s">
        <v>190</v>
      </c>
      <c r="G40" s="474">
        <v>11590549</v>
      </c>
      <c r="H40" s="474">
        <f>H41+H42+H43+H44</f>
        <v>13450000</v>
      </c>
      <c r="I40" s="474">
        <f>I41+I42+I43+I44</f>
        <v>1200000</v>
      </c>
      <c r="J40" s="474">
        <f>J41+J42+J43+J44</f>
        <v>14650000</v>
      </c>
      <c r="K40" s="474"/>
      <c r="L40" s="506">
        <f>J40/G40*100</f>
        <v>126.39608356774129</v>
      </c>
      <c r="N40" s="422"/>
      <c r="O40" s="421"/>
    </row>
    <row r="41" spans="5:16" ht="18.75" customHeight="1" x14ac:dyDescent="0.2">
      <c r="E41" s="374"/>
      <c r="F41" s="344" t="s">
        <v>192</v>
      </c>
      <c r="G41" s="474"/>
      <c r="H41" s="474">
        <f>'LRA-OKTOBER'!J41</f>
        <v>2130000</v>
      </c>
      <c r="I41" s="474">
        <f>'REKON-NOVEMBER'!H37</f>
        <v>0</v>
      </c>
      <c r="J41" s="474">
        <f>H41+I41</f>
        <v>2130000</v>
      </c>
      <c r="K41" s="474"/>
      <c r="L41" s="506"/>
      <c r="N41" s="421"/>
      <c r="O41" s="327"/>
    </row>
    <row r="42" spans="5:16" ht="18.75" customHeight="1" x14ac:dyDescent="0.2">
      <c r="E42" s="374"/>
      <c r="F42" s="341" t="str">
        <f xml:space="preserve"> "Penerimaan Piutang " &amp;F40</f>
        <v>Penerimaan Piutang Pajak Diskotik, Karaoke, Club Malam, dan Sejenisnya</v>
      </c>
      <c r="G42" s="474"/>
      <c r="H42" s="474">
        <f>'LRA-OKTOBER'!J42</f>
        <v>0</v>
      </c>
      <c r="I42" s="474">
        <f>'REKON-NOVEMBER'!H38</f>
        <v>0</v>
      </c>
      <c r="J42" s="474">
        <f>H42+I42</f>
        <v>0</v>
      </c>
      <c r="K42" s="474"/>
      <c r="L42" s="507"/>
      <c r="N42" s="327"/>
    </row>
    <row r="43" spans="5:16" ht="18.75" customHeight="1" x14ac:dyDescent="0.2">
      <c r="E43" s="374"/>
      <c r="F43" s="341" t="s">
        <v>225</v>
      </c>
      <c r="G43" s="474"/>
      <c r="H43" s="474">
        <f>'LRA-OKTOBER'!J43</f>
        <v>11320000</v>
      </c>
      <c r="I43" s="474">
        <f>'REKON-NOVEMBER'!H39</f>
        <v>1200000</v>
      </c>
      <c r="J43" s="474">
        <f>H43+I43</f>
        <v>12520000</v>
      </c>
      <c r="K43" s="474"/>
      <c r="L43" s="507"/>
      <c r="M43"/>
    </row>
    <row r="44" spans="5:16" ht="18.75" customHeight="1" x14ac:dyDescent="0.2">
      <c r="E44" s="374"/>
      <c r="F44" s="341" t="s">
        <v>275</v>
      </c>
      <c r="G44" s="474"/>
      <c r="H44" s="474">
        <f>'LRA-OKTOBER'!J44</f>
        <v>0</v>
      </c>
      <c r="I44" s="474">
        <f>'REKON-NOVEMBER'!H40</f>
        <v>0</v>
      </c>
      <c r="J44" s="474">
        <f>H44+I44</f>
        <v>0</v>
      </c>
      <c r="K44" s="474"/>
      <c r="L44" s="507"/>
      <c r="M44"/>
    </row>
    <row r="45" spans="5:16" ht="18.75" customHeight="1" x14ac:dyDescent="0.2">
      <c r="E45" s="373" t="s">
        <v>193</v>
      </c>
      <c r="F45" s="351" t="s">
        <v>161</v>
      </c>
      <c r="G45" s="473">
        <f>G46+G47</f>
        <v>846864648</v>
      </c>
      <c r="H45" s="473">
        <f>H46+H47</f>
        <v>467077600</v>
      </c>
      <c r="I45" s="473">
        <f>I46+I47</f>
        <v>51534500</v>
      </c>
      <c r="J45" s="473">
        <f t="shared" ref="J45" si="11">J46+J47</f>
        <v>518612100</v>
      </c>
      <c r="K45" s="473">
        <f>J45-G45</f>
        <v>-328252548</v>
      </c>
      <c r="L45" s="505">
        <f>J45/G45*100</f>
        <v>61.239077723315241</v>
      </c>
    </row>
    <row r="46" spans="5:16" ht="18.75" customHeight="1" x14ac:dyDescent="0.2">
      <c r="E46" s="372" t="s">
        <v>195</v>
      </c>
      <c r="F46" s="335" t="s">
        <v>194</v>
      </c>
      <c r="G46" s="478">
        <v>426864648</v>
      </c>
      <c r="H46" s="474">
        <f>'LRA-OKTOBER'!J46</f>
        <v>153225000</v>
      </c>
      <c r="I46" s="474">
        <f>'REKON-NOVEMBER'!H42</f>
        <v>48687500</v>
      </c>
      <c r="J46" s="474">
        <f>H46+I46</f>
        <v>201912500</v>
      </c>
      <c r="K46" s="474"/>
      <c r="L46" s="506">
        <f t="shared" ref="L46:L52" si="12">J46/G46*100</f>
        <v>47.301293500416556</v>
      </c>
    </row>
    <row r="47" spans="5:16" ht="18.75" customHeight="1" x14ac:dyDescent="0.2">
      <c r="E47" s="372" t="s">
        <v>196</v>
      </c>
      <c r="F47" s="335" t="s">
        <v>197</v>
      </c>
      <c r="G47" s="478">
        <v>420000000</v>
      </c>
      <c r="H47" s="474">
        <f>'LRA-OKTOBER'!J47</f>
        <v>313852600</v>
      </c>
      <c r="I47" s="474">
        <f>'REKON-NOVEMBER'!H43</f>
        <v>2847000</v>
      </c>
      <c r="J47" s="474">
        <f>H47+I47</f>
        <v>316699600</v>
      </c>
      <c r="K47" s="474"/>
      <c r="L47" s="506">
        <f t="shared" si="12"/>
        <v>75.404666666666671</v>
      </c>
      <c r="M47" s="404"/>
    </row>
    <row r="48" spans="5:16" ht="18.75" customHeight="1" x14ac:dyDescent="0.2">
      <c r="E48" s="373" t="s">
        <v>198</v>
      </c>
      <c r="F48" s="351" t="s">
        <v>162</v>
      </c>
      <c r="G48" s="479">
        <v>20400000000</v>
      </c>
      <c r="H48" s="473">
        <f>'LRA-OKTOBER'!J48</f>
        <v>15577743248</v>
      </c>
      <c r="I48" s="474">
        <f>'REKON-NOVEMBER'!H44</f>
        <v>1569039657</v>
      </c>
      <c r="J48" s="473">
        <f>H48+I48</f>
        <v>17146782905</v>
      </c>
      <c r="K48" s="473">
        <f>J48-G48</f>
        <v>-3253217095</v>
      </c>
      <c r="L48" s="505">
        <f t="shared" si="12"/>
        <v>84.052857377450991</v>
      </c>
      <c r="M48" s="404"/>
      <c r="P48" s="403"/>
    </row>
    <row r="49" spans="5:14" ht="18.75" customHeight="1" x14ac:dyDescent="0.2">
      <c r="E49" s="373" t="s">
        <v>199</v>
      </c>
      <c r="F49" s="351" t="s">
        <v>85</v>
      </c>
      <c r="G49" s="480">
        <v>300000000</v>
      </c>
      <c r="H49" s="480">
        <f>H50+H51</f>
        <v>36935000</v>
      </c>
      <c r="I49" s="480">
        <f>I50+I51</f>
        <v>3065000</v>
      </c>
      <c r="J49" s="480">
        <f t="shared" ref="J49" si="13">J50+J51</f>
        <v>40000000</v>
      </c>
      <c r="K49" s="473">
        <f>J49-G49</f>
        <v>-260000000</v>
      </c>
      <c r="L49" s="505">
        <f t="shared" si="12"/>
        <v>13.333333333333334</v>
      </c>
      <c r="M49" s="405"/>
      <c r="N49" s="403"/>
    </row>
    <row r="50" spans="5:14" ht="18.75" customHeight="1" x14ac:dyDescent="0.2">
      <c r="E50" s="373"/>
      <c r="F50" s="344" t="s">
        <v>163</v>
      </c>
      <c r="G50" s="480"/>
      <c r="H50" s="474">
        <f>'LRA-OKTOBER'!J50</f>
        <v>34635000</v>
      </c>
      <c r="I50" s="474">
        <f>'REKON-NOVEMBER'!H46</f>
        <v>3065000</v>
      </c>
      <c r="J50" s="474">
        <f>H50+I50</f>
        <v>37700000</v>
      </c>
      <c r="K50" s="474"/>
      <c r="L50" s="505"/>
    </row>
    <row r="51" spans="5:14" ht="18.75" customHeight="1" x14ac:dyDescent="0.2">
      <c r="E51" s="373"/>
      <c r="F51" s="341" t="str">
        <f xml:space="preserve"> "Penerimaan Piutang " &amp;F49</f>
        <v>Penerimaan Piutang Pajak Parkir</v>
      </c>
      <c r="G51" s="480"/>
      <c r="H51" s="474">
        <f>'LRA-OKTOBER'!J51</f>
        <v>2300000</v>
      </c>
      <c r="I51" s="474">
        <f>'REKON-NOVEMBER'!H47</f>
        <v>0</v>
      </c>
      <c r="J51" s="474">
        <f>H51+I51</f>
        <v>2300000</v>
      </c>
      <c r="K51" s="474"/>
      <c r="L51" s="505"/>
    </row>
    <row r="52" spans="5:14" ht="18.75" customHeight="1" x14ac:dyDescent="0.2">
      <c r="E52" s="373" t="s">
        <v>202</v>
      </c>
      <c r="F52" s="351" t="s">
        <v>200</v>
      </c>
      <c r="G52" s="480">
        <v>80000000</v>
      </c>
      <c r="H52" s="480">
        <f>H53+H54</f>
        <v>107817795</v>
      </c>
      <c r="I52" s="480">
        <f>I53+I54</f>
        <v>1783000</v>
      </c>
      <c r="J52" s="480">
        <f t="shared" ref="J52" si="14">J53+J54</f>
        <v>109600795</v>
      </c>
      <c r="K52" s="473">
        <f>J52-G52</f>
        <v>29600795</v>
      </c>
      <c r="L52" s="505">
        <f t="shared" si="12"/>
        <v>137.00099375000002</v>
      </c>
    </row>
    <row r="53" spans="5:14" ht="18.75" customHeight="1" x14ac:dyDescent="0.2">
      <c r="E53" s="372"/>
      <c r="F53" s="341" t="s">
        <v>201</v>
      </c>
      <c r="G53" s="478"/>
      <c r="H53" s="474">
        <f>'LRA-OKTOBER'!J53</f>
        <v>105300295</v>
      </c>
      <c r="I53" s="474">
        <f>'REKON-NOVEMBER'!H49</f>
        <v>1783000</v>
      </c>
      <c r="J53" s="474">
        <f>H53+I53</f>
        <v>107083295</v>
      </c>
      <c r="K53" s="474"/>
      <c r="L53" s="506"/>
      <c r="M53" s="403"/>
    </row>
    <row r="54" spans="5:14" ht="18.75" customHeight="1" x14ac:dyDescent="0.2">
      <c r="E54" s="372"/>
      <c r="F54" s="341" t="str">
        <f xml:space="preserve"> "Penerimaan Piutang " &amp;F52</f>
        <v>Penerimaan Piutang Pajak Air Tanah</v>
      </c>
      <c r="G54" s="481"/>
      <c r="H54" s="474">
        <f>'LRA-OKTOBER'!J54</f>
        <v>2517500</v>
      </c>
      <c r="I54" s="474">
        <f>'REKON-NOVEMBER'!H50</f>
        <v>0</v>
      </c>
      <c r="J54" s="474">
        <f>H54+I54</f>
        <v>2517500</v>
      </c>
      <c r="K54" s="474"/>
      <c r="L54" s="507"/>
    </row>
    <row r="55" spans="5:14" ht="18.75" customHeight="1" x14ac:dyDescent="0.2">
      <c r="E55" s="373" t="s">
        <v>203</v>
      </c>
      <c r="F55" s="351" t="s">
        <v>87</v>
      </c>
      <c r="G55" s="480">
        <v>500000000</v>
      </c>
      <c r="H55" s="473">
        <f>'LRA-OKTOBER'!J55</f>
        <v>33600000</v>
      </c>
      <c r="I55" s="473">
        <f>'REKON-NOVEMBER'!H51</f>
        <v>5500000</v>
      </c>
      <c r="J55" s="473">
        <f>H55+I55</f>
        <v>39100000</v>
      </c>
      <c r="K55" s="473">
        <f>J55-G55</f>
        <v>-460900000</v>
      </c>
      <c r="L55" s="505">
        <f>J55/G55*100</f>
        <v>7.82</v>
      </c>
    </row>
    <row r="56" spans="5:14" ht="18.75" customHeight="1" x14ac:dyDescent="0.2">
      <c r="E56" s="373" t="s">
        <v>204</v>
      </c>
      <c r="F56" s="351" t="s">
        <v>226</v>
      </c>
      <c r="G56" s="480">
        <v>785886750</v>
      </c>
      <c r="H56" s="480">
        <f>H57+H58</f>
        <v>184484300</v>
      </c>
      <c r="I56" s="480">
        <f>I57+I58</f>
        <v>151032150</v>
      </c>
      <c r="J56" s="473">
        <f>J57+J58</f>
        <v>335516450</v>
      </c>
      <c r="K56" s="473">
        <f>J56-G56</f>
        <v>-450370300</v>
      </c>
      <c r="L56" s="505">
        <f t="shared" ref="L56" si="15">J56/G56*100</f>
        <v>42.692722583756506</v>
      </c>
      <c r="N56" s="403" t="s">
        <v>284</v>
      </c>
    </row>
    <row r="57" spans="5:14" ht="18.75" customHeight="1" x14ac:dyDescent="0.2">
      <c r="E57" s="373"/>
      <c r="F57" s="401" t="s">
        <v>228</v>
      </c>
      <c r="G57" s="480"/>
      <c r="H57" s="474">
        <f>'LRA-OKTOBER'!J57</f>
        <v>184484300</v>
      </c>
      <c r="I57" s="474">
        <f>'REKON-NOVEMBER'!H53</f>
        <v>151032150</v>
      </c>
      <c r="J57" s="474">
        <f>H57+I57</f>
        <v>335516450</v>
      </c>
      <c r="K57" s="474"/>
      <c r="L57" s="505"/>
    </row>
    <row r="58" spans="5:14" ht="18.75" customHeight="1" x14ac:dyDescent="0.2">
      <c r="E58" s="373"/>
      <c r="F58" s="401" t="s">
        <v>227</v>
      </c>
      <c r="G58" s="480"/>
      <c r="H58" s="474">
        <f>'LRA-OKTOBER'!J58</f>
        <v>0</v>
      </c>
      <c r="I58" s="474">
        <f>'REKON-NOVEMBER'!H54</f>
        <v>0</v>
      </c>
      <c r="J58" s="474">
        <f>H58+I58</f>
        <v>0</v>
      </c>
      <c r="K58" s="474"/>
      <c r="L58" s="505"/>
    </row>
    <row r="59" spans="5:14" ht="27" customHeight="1" x14ac:dyDescent="0.2">
      <c r="E59" s="373" t="s">
        <v>206</v>
      </c>
      <c r="F59" s="360" t="s">
        <v>205</v>
      </c>
      <c r="G59" s="482">
        <f>G60+G61</f>
        <v>33451567633</v>
      </c>
      <c r="H59" s="482">
        <f>H60+H61</f>
        <v>9306603577</v>
      </c>
      <c r="I59" s="482">
        <f>I60+I61</f>
        <v>2964045414</v>
      </c>
      <c r="J59" s="482">
        <f>J60+J61</f>
        <v>12270648991</v>
      </c>
      <c r="K59" s="473">
        <f>J59-G59</f>
        <v>-21180918642</v>
      </c>
      <c r="L59" s="508">
        <f>J59/G59*100</f>
        <v>36.681835439290431</v>
      </c>
      <c r="M59" s="327">
        <f>J59+J68</f>
        <v>13477338446.92</v>
      </c>
      <c r="N59" s="403"/>
    </row>
    <row r="60" spans="5:14" ht="27" customHeight="1" x14ac:dyDescent="0.2">
      <c r="E60" s="372"/>
      <c r="F60" s="339" t="s">
        <v>207</v>
      </c>
      <c r="G60" s="481">
        <v>15673511656</v>
      </c>
      <c r="H60" s="474">
        <f>'LRA-OKTOBER'!J60</f>
        <v>6619231224</v>
      </c>
      <c r="I60" s="474">
        <f>'REKON-NOVEMBER'!H56</f>
        <v>2383111232</v>
      </c>
      <c r="J60" s="474">
        <f>H60+I60</f>
        <v>9002342456</v>
      </c>
      <c r="K60" s="474"/>
      <c r="L60" s="509">
        <f t="shared" ref="L60" si="16">J60/G60*100</f>
        <v>57.436665461972595</v>
      </c>
      <c r="M60" s="469">
        <f>G60*40%</f>
        <v>6269404662.4000006</v>
      </c>
      <c r="N60" s="469">
        <f>J60-M60</f>
        <v>2732937793.5999994</v>
      </c>
    </row>
    <row r="61" spans="5:14" ht="27" customHeight="1" x14ac:dyDescent="0.2">
      <c r="E61" s="372"/>
      <c r="F61" s="339" t="s">
        <v>208</v>
      </c>
      <c r="G61" s="481">
        <v>17778055977</v>
      </c>
      <c r="H61" s="474">
        <f>'LRA-OKTOBER'!J61</f>
        <v>2687372353</v>
      </c>
      <c r="I61" s="474">
        <f>'REKON-NOVEMBER'!H57</f>
        <v>580934182</v>
      </c>
      <c r="J61" s="474">
        <f>H61+I61</f>
        <v>3268306535</v>
      </c>
      <c r="K61" s="474"/>
      <c r="L61" s="507"/>
      <c r="M61" s="327"/>
    </row>
    <row r="62" spans="5:14" ht="26.25" customHeight="1" x14ac:dyDescent="0.2">
      <c r="E62" s="373" t="s">
        <v>209</v>
      </c>
      <c r="F62" s="352" t="s">
        <v>115</v>
      </c>
      <c r="G62" s="480">
        <v>11843815804</v>
      </c>
      <c r="H62" s="473">
        <f>'LRA-OKTOBER'!J62</f>
        <v>5203369100</v>
      </c>
      <c r="I62" s="473">
        <f>'REKON-NOVEMBER'!H58</f>
        <v>579346800</v>
      </c>
      <c r="J62" s="473">
        <f>H62+I62</f>
        <v>5782715900</v>
      </c>
      <c r="K62" s="473">
        <f>J62-G62</f>
        <v>-6061099904</v>
      </c>
      <c r="L62" s="510">
        <f>J62/G62*100</f>
        <v>48.824770628795235</v>
      </c>
      <c r="M62" s="419"/>
    </row>
    <row r="63" spans="5:14" ht="10.5" customHeight="1" x14ac:dyDescent="0.2">
      <c r="E63" s="372"/>
      <c r="F63" s="336"/>
      <c r="G63" s="478"/>
      <c r="H63" s="478"/>
      <c r="I63" s="478"/>
      <c r="J63" s="478"/>
      <c r="K63" s="474"/>
      <c r="L63" s="506"/>
    </row>
    <row r="64" spans="5:14" ht="18.75" customHeight="1" x14ac:dyDescent="0.2">
      <c r="E64" s="525" t="str">
        <f>E14</f>
        <v>4.1.02</v>
      </c>
      <c r="F64" s="526" t="str">
        <f>F14</f>
        <v>HASIL RETRIBUSI DAERAH</v>
      </c>
      <c r="G64" s="519">
        <f>G65</f>
        <v>538484000</v>
      </c>
      <c r="H64" s="519">
        <f>H65</f>
        <v>30385600</v>
      </c>
      <c r="I64" s="519">
        <f>I65</f>
        <v>0</v>
      </c>
      <c r="J64" s="519">
        <f t="shared" ref="J64:J65" si="17">J65</f>
        <v>30385600</v>
      </c>
      <c r="K64" s="523">
        <f>J64-G64</f>
        <v>-508098400</v>
      </c>
      <c r="L64" s="524">
        <f>J64/G64*100</f>
        <v>5.6428046144360842</v>
      </c>
    </row>
    <row r="65" spans="5:14" s="313" customFormat="1" ht="18.75" customHeight="1" x14ac:dyDescent="0.2">
      <c r="E65" s="372" t="s">
        <v>210</v>
      </c>
      <c r="F65" s="371" t="s">
        <v>93</v>
      </c>
      <c r="G65" s="478">
        <f>G66+G67</f>
        <v>538484000</v>
      </c>
      <c r="H65" s="481">
        <f>H66</f>
        <v>30385600</v>
      </c>
      <c r="I65" s="481">
        <f>I66</f>
        <v>0</v>
      </c>
      <c r="J65" s="481">
        <f t="shared" si="17"/>
        <v>30385600</v>
      </c>
      <c r="K65" s="473"/>
      <c r="L65" s="507">
        <f>J65/G65*100</f>
        <v>5.6428046144360842</v>
      </c>
    </row>
    <row r="66" spans="5:14" ht="18.75" customHeight="1" x14ac:dyDescent="0.2">
      <c r="E66" s="372" t="s">
        <v>211</v>
      </c>
      <c r="F66" s="336" t="s">
        <v>212</v>
      </c>
      <c r="G66" s="481">
        <v>538484000</v>
      </c>
      <c r="H66" s="474">
        <f>'LRA-OKTOBER'!J66</f>
        <v>30385600</v>
      </c>
      <c r="I66" s="474">
        <f>'REKON-NOVEMBER'!H62</f>
        <v>0</v>
      </c>
      <c r="J66" s="474">
        <f>H66+I66</f>
        <v>30385600</v>
      </c>
      <c r="K66" s="474"/>
      <c r="L66" s="506">
        <f>J66/G66*100</f>
        <v>5.6428046144360842</v>
      </c>
    </row>
    <row r="67" spans="5:14" ht="21" customHeight="1" x14ac:dyDescent="0.2">
      <c r="E67" s="372"/>
      <c r="F67" s="339" t="s">
        <v>213</v>
      </c>
      <c r="G67" s="478"/>
      <c r="H67" s="474">
        <f>'LRA-OKTOBER'!J67</f>
        <v>30385600</v>
      </c>
      <c r="I67" s="474">
        <f>'REKON-NOVEMBER'!H63</f>
        <v>0</v>
      </c>
      <c r="J67" s="474">
        <f>H67+I67</f>
        <v>30385600</v>
      </c>
      <c r="K67" s="474"/>
      <c r="L67" s="506"/>
    </row>
    <row r="68" spans="5:14" ht="21" customHeight="1" x14ac:dyDescent="0.2">
      <c r="E68" s="525" t="s">
        <v>214</v>
      </c>
      <c r="F68" s="526" t="str">
        <f>F15</f>
        <v>LAIN-LAIN PAD YANG SAH</v>
      </c>
      <c r="G68" s="519">
        <f>G69</f>
        <v>300000000</v>
      </c>
      <c r="H68" s="519">
        <f>H69</f>
        <v>974049639.91999996</v>
      </c>
      <c r="I68" s="519">
        <f>I69</f>
        <v>232639816</v>
      </c>
      <c r="J68" s="519">
        <f t="shared" ref="J68" si="18">J69</f>
        <v>1206689455.9200001</v>
      </c>
      <c r="K68" s="523">
        <f>J68-G68</f>
        <v>906689455.92000008</v>
      </c>
      <c r="L68" s="524">
        <f>J68/G68*100</f>
        <v>402.22981864000008</v>
      </c>
    </row>
    <row r="69" spans="5:14" ht="24" customHeight="1" x14ac:dyDescent="0.2">
      <c r="E69" s="372" t="s">
        <v>216</v>
      </c>
      <c r="F69" s="371" t="s">
        <v>217</v>
      </c>
      <c r="G69" s="478">
        <v>300000000</v>
      </c>
      <c r="H69" s="478">
        <f>H70+H71+H72</f>
        <v>974049639.91999996</v>
      </c>
      <c r="I69" s="478">
        <f>I70+I71+I72</f>
        <v>232639816</v>
      </c>
      <c r="J69" s="478">
        <f t="shared" ref="J69" si="19">J70+J71+J72</f>
        <v>1206689455.9200001</v>
      </c>
      <c r="K69" s="473"/>
      <c r="L69" s="506">
        <f>J69/G69*100</f>
        <v>402.22981864000008</v>
      </c>
      <c r="M69" s="405"/>
    </row>
    <row r="70" spans="5:14" ht="24" customHeight="1" x14ac:dyDescent="0.25">
      <c r="E70" s="372" t="s">
        <v>215</v>
      </c>
      <c r="F70" s="339" t="s">
        <v>218</v>
      </c>
      <c r="G70" s="478">
        <v>300000000</v>
      </c>
      <c r="H70" s="474">
        <f>'LRA-OKTOBER'!J70</f>
        <v>959009043</v>
      </c>
      <c r="I70" s="474">
        <f>'REKON-NOVEMBER'!H66</f>
        <v>229110896</v>
      </c>
      <c r="J70" s="474">
        <f>H70+I70</f>
        <v>1188119939</v>
      </c>
      <c r="K70" s="474"/>
      <c r="L70" s="506">
        <f>J70/G70*100</f>
        <v>396.03997966666668</v>
      </c>
      <c r="M70" s="423"/>
      <c r="N70" s="424"/>
    </row>
    <row r="71" spans="5:14" ht="24" customHeight="1" x14ac:dyDescent="0.25">
      <c r="E71" s="372"/>
      <c r="F71" s="339" t="s">
        <v>281</v>
      </c>
      <c r="G71" s="478"/>
      <c r="H71" s="474">
        <f>'LRA-OKTOBER'!J71</f>
        <v>15040596.920000002</v>
      </c>
      <c r="I71" s="474">
        <f>'REKON-NOVEMBER'!H67</f>
        <v>3528920</v>
      </c>
      <c r="J71" s="474">
        <f>H71+I71</f>
        <v>18569516.920000002</v>
      </c>
      <c r="K71" s="474"/>
      <c r="L71" s="506"/>
      <c r="M71" s="423"/>
      <c r="N71" s="424"/>
    </row>
    <row r="72" spans="5:14" ht="24" customHeight="1" x14ac:dyDescent="0.25">
      <c r="E72" s="372"/>
      <c r="F72" s="339" t="s">
        <v>229</v>
      </c>
      <c r="G72" s="478"/>
      <c r="H72" s="474">
        <f>'LRA-OKTOBER'!J72</f>
        <v>0</v>
      </c>
      <c r="I72" s="474">
        <f>'REKON-NOVEMBER'!H68</f>
        <v>0</v>
      </c>
      <c r="J72" s="474">
        <f>H72+I72</f>
        <v>0</v>
      </c>
      <c r="K72" s="474"/>
      <c r="L72" s="506"/>
      <c r="M72" s="423"/>
      <c r="N72" s="424"/>
    </row>
    <row r="73" spans="5:14" ht="10.5" customHeight="1" thickBot="1" x14ac:dyDescent="0.3">
      <c r="E73" s="345"/>
      <c r="F73" s="335"/>
      <c r="G73" s="334"/>
      <c r="H73" s="334"/>
      <c r="I73" s="334"/>
      <c r="J73" s="334"/>
      <c r="K73" s="332"/>
      <c r="L73" s="333"/>
      <c r="M73" s="424"/>
      <c r="N73" s="424"/>
    </row>
    <row r="74" spans="5:14" ht="10.5" customHeight="1" x14ac:dyDescent="0.25">
      <c r="E74" s="353"/>
      <c r="F74" s="354"/>
      <c r="G74" s="355"/>
      <c r="H74" s="355"/>
      <c r="I74" s="355"/>
      <c r="J74" s="355"/>
      <c r="K74" s="355"/>
      <c r="L74" s="356"/>
      <c r="M74" s="423"/>
      <c r="N74" s="424"/>
    </row>
    <row r="75" spans="5:14" ht="10.5" customHeight="1" x14ac:dyDescent="0.2">
      <c r="E75" s="364"/>
      <c r="F75" s="365"/>
      <c r="G75" s="366"/>
      <c r="H75" s="366"/>
      <c r="I75" s="366"/>
      <c r="J75" s="366"/>
      <c r="K75" s="366"/>
      <c r="L75" s="367"/>
    </row>
    <row r="76" spans="5:14" ht="19.5" customHeight="1" x14ac:dyDescent="0.2">
      <c r="J76" s="866" t="s">
        <v>329</v>
      </c>
      <c r="K76" s="866"/>
      <c r="L76" s="866"/>
    </row>
    <row r="77" spans="5:14" ht="12.75" customHeight="1" x14ac:dyDescent="0.2">
      <c r="E77" s="867"/>
      <c r="F77" s="867"/>
      <c r="G77" s="868"/>
      <c r="H77" s="868"/>
      <c r="I77" s="868"/>
      <c r="J77" s="869" t="s">
        <v>288</v>
      </c>
      <c r="K77" s="869"/>
      <c r="L77" s="869"/>
      <c r="M77" s="860"/>
      <c r="N77" s="860"/>
    </row>
    <row r="78" spans="5:14" x14ac:dyDescent="0.2">
      <c r="J78" s="511"/>
      <c r="K78" s="511"/>
      <c r="L78" s="511"/>
    </row>
    <row r="79" spans="5:14" ht="28.5" customHeight="1" x14ac:dyDescent="0.2">
      <c r="J79" s="511"/>
      <c r="K79" s="511"/>
      <c r="L79" s="511"/>
    </row>
    <row r="80" spans="5:14" x14ac:dyDescent="0.2">
      <c r="E80" s="838"/>
      <c r="F80" s="838"/>
      <c r="G80" s="838"/>
      <c r="H80" s="838"/>
      <c r="I80" s="838"/>
      <c r="J80" s="865" t="str">
        <f>'[2]SPJ-MEI'!$C$82</f>
        <v>A. SUFARDIMAN,.SH.M.Si</v>
      </c>
      <c r="K80" s="865"/>
      <c r="L80" s="865"/>
      <c r="M80" s="318"/>
      <c r="N80" s="316"/>
    </row>
    <row r="81" spans="5:14" x14ac:dyDescent="0.2">
      <c r="E81" s="833"/>
      <c r="F81" s="833"/>
      <c r="G81" s="832"/>
      <c r="H81" s="833"/>
      <c r="I81" s="833"/>
      <c r="J81" s="862" t="str">
        <f>'[2]SPJ-MEI'!$C$83</f>
        <v>NIP. 19730215 200003 1 005</v>
      </c>
      <c r="K81" s="862"/>
      <c r="L81" s="862"/>
      <c r="M81" s="863"/>
      <c r="N81" s="863"/>
    </row>
    <row r="82" spans="5:14" x14ac:dyDescent="0.2">
      <c r="F82" s="316"/>
      <c r="G82" s="314"/>
      <c r="H82" s="314"/>
      <c r="I82" s="314"/>
      <c r="J82" s="833"/>
      <c r="K82" s="833"/>
      <c r="L82" s="833"/>
      <c r="M82" s="863"/>
      <c r="N82" s="863"/>
    </row>
    <row r="83" spans="5:14" x14ac:dyDescent="0.2">
      <c r="F83" s="316"/>
      <c r="G83" s="314"/>
      <c r="H83" s="314"/>
      <c r="I83" s="314"/>
      <c r="J83" s="742"/>
      <c r="K83" s="742"/>
      <c r="L83" s="742"/>
      <c r="M83" s="751"/>
      <c r="N83" s="751"/>
    </row>
    <row r="84" spans="5:14" x14ac:dyDescent="0.2">
      <c r="F84" s="742"/>
      <c r="G84" s="833"/>
      <c r="H84" s="833"/>
      <c r="I84" s="833"/>
      <c r="J84" s="833"/>
      <c r="K84" s="833"/>
      <c r="L84" s="833"/>
      <c r="M84" s="833"/>
      <c r="N84" s="833"/>
    </row>
    <row r="85" spans="5:14" x14ac:dyDescent="0.2">
      <c r="F85" s="368"/>
      <c r="G85" s="369"/>
      <c r="H85" s="742"/>
      <c r="I85" s="742"/>
      <c r="J85" s="742"/>
      <c r="K85" s="742"/>
      <c r="L85" s="742"/>
      <c r="M85" s="742"/>
      <c r="N85" s="742"/>
    </row>
    <row r="86" spans="5:14" x14ac:dyDescent="0.2">
      <c r="G86" s="742"/>
      <c r="H86" s="742"/>
      <c r="I86" s="742"/>
      <c r="J86" s="742"/>
      <c r="K86" s="742"/>
      <c r="L86" s="742"/>
      <c r="M86" s="742"/>
      <c r="N86" s="742"/>
    </row>
    <row r="87" spans="5:14" x14ac:dyDescent="0.2">
      <c r="F87" s="338"/>
      <c r="G87" s="751"/>
      <c r="H87" s="742"/>
      <c r="I87" s="742"/>
      <c r="J87" s="742"/>
      <c r="K87" s="742"/>
      <c r="L87" s="742"/>
      <c r="M87" s="742"/>
      <c r="N87" s="742"/>
    </row>
    <row r="88" spans="5:14" x14ac:dyDescent="0.2">
      <c r="F88" s="338"/>
      <c r="G88" s="316"/>
      <c r="H88" s="742"/>
      <c r="I88" s="742"/>
      <c r="J88" s="742"/>
      <c r="K88" s="742"/>
      <c r="L88" s="742"/>
      <c r="M88" s="742"/>
      <c r="N88" s="742"/>
    </row>
    <row r="89" spans="5:14" x14ac:dyDescent="0.2">
      <c r="F89" s="338"/>
      <c r="G89" s="751"/>
      <c r="H89" s="742"/>
      <c r="I89" s="742"/>
      <c r="J89" s="742"/>
      <c r="K89" s="742"/>
      <c r="L89" s="742"/>
      <c r="M89" s="742"/>
      <c r="N89" s="742"/>
    </row>
    <row r="90" spans="5:14" x14ac:dyDescent="0.2">
      <c r="F90" s="314"/>
      <c r="G90" s="751"/>
      <c r="H90" s="742"/>
      <c r="I90" s="742"/>
      <c r="J90" s="742"/>
      <c r="K90" s="742"/>
      <c r="L90" s="742"/>
      <c r="M90" s="742"/>
      <c r="N90" s="742"/>
    </row>
    <row r="91" spans="5:14" x14ac:dyDescent="0.2">
      <c r="H91" s="742"/>
      <c r="I91" s="742"/>
      <c r="J91" s="742"/>
      <c r="K91" s="742"/>
      <c r="L91" s="742"/>
      <c r="M91" s="742"/>
      <c r="N91" s="742"/>
    </row>
    <row r="92" spans="5:14" x14ac:dyDescent="0.2">
      <c r="F92" s="314"/>
      <c r="G92" s="751"/>
    </row>
    <row r="93" spans="5:14" x14ac:dyDescent="0.2">
      <c r="I93" s="328" t="s">
        <v>145</v>
      </c>
    </row>
    <row r="96" spans="5:14" x14ac:dyDescent="0.2">
      <c r="E96" s="864"/>
      <c r="F96" s="864"/>
      <c r="G96" s="864"/>
      <c r="H96" s="864"/>
      <c r="I96" s="864"/>
      <c r="J96" s="864"/>
      <c r="K96" s="864"/>
      <c r="L96" s="864"/>
    </row>
    <row r="97" spans="5:13" x14ac:dyDescent="0.2">
      <c r="E97" s="864"/>
      <c r="F97" s="864"/>
      <c r="G97" s="864"/>
      <c r="H97" s="864"/>
      <c r="I97" s="864"/>
      <c r="J97" s="864"/>
      <c r="K97" s="864"/>
      <c r="L97" s="864"/>
    </row>
    <row r="98" spans="5:13" x14ac:dyDescent="0.2">
      <c r="E98" s="861"/>
      <c r="F98" s="861"/>
      <c r="G98" s="861"/>
      <c r="H98" s="861"/>
      <c r="I98" s="861"/>
      <c r="J98" s="861"/>
      <c r="K98" s="861"/>
      <c r="L98" s="861"/>
    </row>
    <row r="99" spans="5:13" x14ac:dyDescent="0.2">
      <c r="E99" s="425"/>
      <c r="F99" s="425"/>
      <c r="G99" s="425"/>
      <c r="H99" s="425"/>
      <c r="I99" s="425"/>
      <c r="J99" s="425"/>
      <c r="K99" s="425"/>
      <c r="L99" s="425"/>
      <c r="M99" s="425"/>
    </row>
    <row r="100" spans="5:13" x14ac:dyDescent="0.2">
      <c r="E100" s="433"/>
      <c r="F100" s="434"/>
      <c r="G100" s="435"/>
      <c r="H100" s="434"/>
      <c r="I100" s="434"/>
      <c r="J100" s="434"/>
      <c r="K100" s="434"/>
      <c r="L100" s="434"/>
      <c r="M100" s="425"/>
    </row>
    <row r="101" spans="5:13" ht="17.25" customHeight="1" x14ac:dyDescent="0.2">
      <c r="E101" s="436"/>
      <c r="F101" s="437"/>
      <c r="G101" s="438"/>
      <c r="H101" s="438"/>
      <c r="I101" s="438"/>
      <c r="J101" s="438"/>
      <c r="K101" s="438"/>
      <c r="L101" s="439"/>
      <c r="M101" s="425"/>
    </row>
    <row r="102" spans="5:13" ht="17.25" customHeight="1" x14ac:dyDescent="0.2">
      <c r="E102" s="440"/>
      <c r="F102" s="441"/>
      <c r="G102" s="442"/>
      <c r="H102" s="442"/>
      <c r="I102" s="442"/>
      <c r="J102" s="442"/>
      <c r="K102" s="442"/>
      <c r="L102" s="443"/>
      <c r="M102" s="425"/>
    </row>
    <row r="103" spans="5:13" ht="22.5" customHeight="1" x14ac:dyDescent="0.2">
      <c r="E103" s="440"/>
      <c r="F103" s="441"/>
      <c r="G103" s="442"/>
      <c r="H103" s="442"/>
      <c r="I103" s="442"/>
      <c r="J103" s="442"/>
      <c r="K103" s="442"/>
      <c r="L103" s="443"/>
      <c r="M103" s="425"/>
    </row>
    <row r="104" spans="5:13" ht="22.5" customHeight="1" x14ac:dyDescent="0.2">
      <c r="E104" s="440"/>
      <c r="F104" s="441"/>
      <c r="G104" s="442"/>
      <c r="H104" s="442"/>
      <c r="I104" s="442"/>
      <c r="J104" s="442"/>
      <c r="K104" s="442"/>
      <c r="L104" s="443"/>
      <c r="M104" s="425"/>
    </row>
    <row r="105" spans="5:13" ht="14.25" customHeight="1" x14ac:dyDescent="0.2">
      <c r="E105" s="444"/>
      <c r="F105" s="445"/>
      <c r="G105" s="446"/>
      <c r="H105" s="446"/>
      <c r="I105" s="446"/>
      <c r="J105" s="446"/>
      <c r="K105" s="446"/>
      <c r="L105" s="447"/>
      <c r="M105" s="425"/>
    </row>
    <row r="106" spans="5:13" ht="16.5" customHeight="1" x14ac:dyDescent="0.2">
      <c r="E106" s="444"/>
      <c r="F106" s="445"/>
      <c r="G106" s="446"/>
      <c r="H106" s="446"/>
      <c r="I106" s="446"/>
      <c r="J106" s="446"/>
      <c r="K106" s="446"/>
      <c r="L106" s="447"/>
      <c r="M106" s="425"/>
    </row>
    <row r="107" spans="5:13" ht="16.5" customHeight="1" x14ac:dyDescent="0.2">
      <c r="E107" s="444"/>
      <c r="F107" s="448"/>
      <c r="G107" s="449"/>
      <c r="H107" s="449"/>
      <c r="I107" s="449"/>
      <c r="J107" s="449"/>
      <c r="K107" s="449"/>
      <c r="L107" s="450"/>
      <c r="M107" s="425"/>
    </row>
    <row r="108" spans="5:13" ht="23.25" customHeight="1" x14ac:dyDescent="0.2">
      <c r="E108" s="444"/>
      <c r="F108" s="451"/>
      <c r="G108" s="449"/>
      <c r="H108" s="449"/>
      <c r="I108" s="449"/>
      <c r="J108" s="449"/>
      <c r="K108" s="449"/>
      <c r="L108" s="450"/>
      <c r="M108" s="425"/>
    </row>
    <row r="109" spans="5:13" ht="19.5" customHeight="1" x14ac:dyDescent="0.2">
      <c r="E109" s="444"/>
      <c r="F109" s="448"/>
      <c r="G109" s="449"/>
      <c r="H109" s="449"/>
      <c r="I109" s="449"/>
      <c r="J109" s="449"/>
      <c r="K109" s="449"/>
      <c r="L109" s="450"/>
      <c r="M109" s="425"/>
    </row>
    <row r="110" spans="5:13" ht="18.75" customHeight="1" x14ac:dyDescent="0.2">
      <c r="E110" s="444"/>
      <c r="F110" s="448"/>
      <c r="G110" s="449"/>
      <c r="H110" s="449"/>
      <c r="I110" s="449"/>
      <c r="J110" s="449"/>
      <c r="K110" s="449"/>
      <c r="L110" s="450"/>
      <c r="M110" s="425"/>
    </row>
    <row r="111" spans="5:13" ht="19.5" customHeight="1" x14ac:dyDescent="0.2">
      <c r="E111" s="444"/>
      <c r="F111" s="448"/>
      <c r="G111" s="449"/>
      <c r="H111" s="449"/>
      <c r="I111" s="449"/>
      <c r="J111" s="449"/>
      <c r="K111" s="449"/>
      <c r="L111" s="450"/>
      <c r="M111" s="425"/>
    </row>
    <row r="112" spans="5:13" ht="19.5" customHeight="1" x14ac:dyDescent="0.2">
      <c r="E112" s="444"/>
      <c r="F112" s="448"/>
      <c r="G112" s="449"/>
      <c r="H112" s="449"/>
      <c r="I112" s="449"/>
      <c r="J112" s="449"/>
      <c r="K112" s="449"/>
      <c r="L112" s="450"/>
      <c r="M112" s="425"/>
    </row>
    <row r="113" spans="5:13" ht="19.5" customHeight="1" x14ac:dyDescent="0.2">
      <c r="E113" s="444"/>
      <c r="F113" s="452"/>
      <c r="G113" s="449"/>
      <c r="H113" s="449"/>
      <c r="I113" s="449"/>
      <c r="J113" s="449"/>
      <c r="K113" s="449"/>
      <c r="L113" s="450"/>
      <c r="M113" s="425"/>
    </row>
    <row r="114" spans="5:13" ht="19.5" customHeight="1" x14ac:dyDescent="0.2">
      <c r="E114" s="444"/>
      <c r="F114" s="448"/>
      <c r="G114" s="449"/>
      <c r="H114" s="449"/>
      <c r="I114" s="449"/>
      <c r="J114" s="449"/>
      <c r="K114" s="449"/>
      <c r="L114" s="450"/>
      <c r="M114" s="425"/>
    </row>
    <row r="115" spans="5:13" ht="19.5" customHeight="1" x14ac:dyDescent="0.2">
      <c r="E115" s="444"/>
      <c r="F115" s="452"/>
      <c r="G115" s="449"/>
      <c r="H115" s="449"/>
      <c r="I115" s="449"/>
      <c r="J115" s="449"/>
      <c r="K115" s="449"/>
      <c r="L115" s="450"/>
      <c r="M115" s="425"/>
    </row>
    <row r="116" spans="5:13" ht="19.5" customHeight="1" x14ac:dyDescent="0.2">
      <c r="E116" s="444"/>
      <c r="F116" s="448"/>
      <c r="G116" s="449"/>
      <c r="H116" s="449"/>
      <c r="I116" s="449"/>
      <c r="J116" s="449"/>
      <c r="K116" s="449"/>
      <c r="L116" s="450"/>
      <c r="M116" s="425"/>
    </row>
    <row r="117" spans="5:13" ht="19.5" customHeight="1" x14ac:dyDescent="0.2">
      <c r="E117" s="444"/>
      <c r="F117" s="448"/>
      <c r="G117" s="449"/>
      <c r="H117" s="449"/>
      <c r="I117" s="449"/>
      <c r="J117" s="449"/>
      <c r="K117" s="449"/>
      <c r="L117" s="450"/>
      <c r="M117" s="425"/>
    </row>
    <row r="118" spans="5:13" ht="19.5" customHeight="1" x14ac:dyDescent="0.2">
      <c r="E118" s="444"/>
      <c r="F118" s="453"/>
      <c r="G118" s="449"/>
      <c r="H118" s="449"/>
      <c r="I118" s="449"/>
      <c r="J118" s="449"/>
      <c r="K118" s="449"/>
      <c r="L118" s="450"/>
      <c r="M118" s="425"/>
    </row>
    <row r="119" spans="5:13" ht="16.5" customHeight="1" x14ac:dyDescent="0.2">
      <c r="E119" s="444"/>
      <c r="F119" s="453"/>
      <c r="G119" s="449"/>
      <c r="H119" s="449"/>
      <c r="I119" s="449"/>
      <c r="J119" s="449"/>
      <c r="K119" s="449"/>
      <c r="L119" s="450"/>
      <c r="M119" s="425"/>
    </row>
    <row r="120" spans="5:13" ht="15" customHeight="1" x14ac:dyDescent="0.2">
      <c r="E120" s="444"/>
      <c r="F120" s="448"/>
      <c r="G120" s="449"/>
      <c r="H120" s="449"/>
      <c r="I120" s="449"/>
      <c r="J120" s="449"/>
      <c r="K120" s="449"/>
      <c r="L120" s="450"/>
      <c r="M120" s="425"/>
    </row>
    <row r="121" spans="5:13" ht="19.5" customHeight="1" x14ac:dyDescent="0.2">
      <c r="E121" s="444"/>
      <c r="F121" s="448"/>
      <c r="G121" s="449"/>
      <c r="H121" s="449"/>
      <c r="I121" s="449"/>
      <c r="J121" s="449"/>
      <c r="K121" s="449"/>
      <c r="L121" s="450"/>
      <c r="M121" s="425"/>
    </row>
    <row r="122" spans="5:13" ht="19.5" customHeight="1" x14ac:dyDescent="0.2">
      <c r="E122" s="444"/>
      <c r="F122" s="448"/>
      <c r="G122" s="449"/>
      <c r="H122" s="449"/>
      <c r="I122" s="449"/>
      <c r="J122" s="449"/>
      <c r="K122" s="449"/>
      <c r="L122" s="450"/>
      <c r="M122" s="425"/>
    </row>
    <row r="123" spans="5:13" ht="19.5" customHeight="1" x14ac:dyDescent="0.2">
      <c r="E123" s="444"/>
      <c r="F123" s="448"/>
      <c r="G123" s="449"/>
      <c r="H123" s="449"/>
      <c r="I123" s="449"/>
      <c r="J123" s="449"/>
      <c r="K123" s="449"/>
      <c r="L123" s="450"/>
      <c r="M123" s="425"/>
    </row>
    <row r="124" spans="5:13" ht="19.5" customHeight="1" x14ac:dyDescent="0.2">
      <c r="E124" s="444"/>
      <c r="F124" s="448"/>
      <c r="G124" s="449"/>
      <c r="H124" s="449"/>
      <c r="I124" s="449"/>
      <c r="J124" s="449"/>
      <c r="K124" s="449"/>
      <c r="L124" s="450"/>
      <c r="M124" s="425"/>
    </row>
    <row r="125" spans="5:13" ht="26.25" customHeight="1" x14ac:dyDescent="0.2">
      <c r="E125" s="444"/>
      <c r="F125" s="451"/>
      <c r="G125" s="449"/>
      <c r="H125" s="449"/>
      <c r="I125" s="449"/>
      <c r="J125" s="449"/>
      <c r="K125" s="449"/>
      <c r="L125" s="450"/>
      <c r="M125" s="425"/>
    </row>
    <row r="126" spans="5:13" ht="26.25" customHeight="1" x14ac:dyDescent="0.2">
      <c r="E126" s="444"/>
      <c r="F126" s="451"/>
      <c r="G126" s="449"/>
      <c r="H126" s="449"/>
      <c r="I126" s="449"/>
      <c r="J126" s="449"/>
      <c r="K126" s="449"/>
      <c r="L126" s="450"/>
      <c r="M126" s="425"/>
    </row>
    <row r="127" spans="5:13" ht="27" customHeight="1" x14ac:dyDescent="0.2">
      <c r="E127" s="444"/>
      <c r="F127" s="445"/>
      <c r="G127" s="446"/>
      <c r="H127" s="446"/>
      <c r="I127" s="446"/>
      <c r="J127" s="446"/>
      <c r="K127" s="446"/>
      <c r="L127" s="447"/>
      <c r="M127" s="425"/>
    </row>
    <row r="128" spans="5:13" ht="19.5" customHeight="1" x14ac:dyDescent="0.2">
      <c r="E128" s="454"/>
      <c r="F128" s="455"/>
      <c r="G128" s="456"/>
      <c r="H128" s="456"/>
      <c r="I128" s="456"/>
      <c r="J128" s="456"/>
      <c r="K128" s="456"/>
      <c r="L128" s="457"/>
      <c r="M128" s="425"/>
    </row>
    <row r="129" spans="5:13" ht="19.5" customHeight="1" x14ac:dyDescent="0.2">
      <c r="E129" s="444"/>
      <c r="F129" s="453"/>
      <c r="G129" s="449"/>
      <c r="H129" s="449"/>
      <c r="I129" s="449"/>
      <c r="J129" s="449"/>
      <c r="K129" s="449"/>
      <c r="L129" s="450"/>
      <c r="M129" s="425"/>
    </row>
    <row r="130" spans="5:13" ht="19.5" customHeight="1" x14ac:dyDescent="0.2">
      <c r="E130" s="444"/>
      <c r="F130" s="453"/>
      <c r="G130" s="449"/>
      <c r="H130" s="449"/>
      <c r="I130" s="449"/>
      <c r="J130" s="449"/>
      <c r="K130" s="449"/>
      <c r="L130" s="450"/>
      <c r="M130" s="425"/>
    </row>
    <row r="131" spans="5:13" ht="19.5" customHeight="1" x14ac:dyDescent="0.2">
      <c r="E131" s="444"/>
      <c r="F131" s="453"/>
      <c r="G131" s="449"/>
      <c r="H131" s="449"/>
      <c r="I131" s="449"/>
      <c r="J131" s="449"/>
      <c r="K131" s="449"/>
      <c r="L131" s="450"/>
      <c r="M131" s="425"/>
    </row>
    <row r="132" spans="5:13" ht="19.5" customHeight="1" x14ac:dyDescent="0.2">
      <c r="E132" s="444"/>
      <c r="F132" s="453"/>
      <c r="G132" s="449"/>
      <c r="H132" s="449"/>
      <c r="I132" s="449"/>
      <c r="J132" s="449"/>
      <c r="K132" s="449"/>
      <c r="L132" s="450"/>
      <c r="M132" s="425"/>
    </row>
    <row r="133" spans="5:13" ht="19.5" customHeight="1" x14ac:dyDescent="0.2">
      <c r="E133" s="444"/>
      <c r="F133" s="453"/>
      <c r="G133" s="449"/>
      <c r="H133" s="449"/>
      <c r="I133" s="449"/>
      <c r="J133" s="449"/>
      <c r="K133" s="449"/>
      <c r="L133" s="450"/>
      <c r="M133" s="425"/>
    </row>
    <row r="134" spans="5:13" ht="19.5" customHeight="1" x14ac:dyDescent="0.2">
      <c r="E134" s="444"/>
      <c r="F134" s="453"/>
      <c r="G134" s="449"/>
      <c r="H134" s="449"/>
      <c r="I134" s="449"/>
      <c r="J134" s="449"/>
      <c r="K134" s="449"/>
      <c r="L134" s="450"/>
      <c r="M134" s="425"/>
    </row>
    <row r="135" spans="5:13" ht="19.5" customHeight="1" x14ac:dyDescent="0.2">
      <c r="E135" s="454"/>
      <c r="F135" s="455"/>
      <c r="G135" s="456"/>
      <c r="H135" s="456"/>
      <c r="I135" s="456"/>
      <c r="J135" s="456"/>
      <c r="K135" s="456"/>
      <c r="L135" s="457"/>
      <c r="M135" s="425"/>
    </row>
    <row r="136" spans="5:13" ht="19.5" customHeight="1" x14ac:dyDescent="0.2">
      <c r="E136" s="444"/>
      <c r="F136" s="453"/>
      <c r="G136" s="449"/>
      <c r="H136" s="458"/>
      <c r="I136" s="458"/>
      <c r="J136" s="458"/>
      <c r="K136" s="458"/>
      <c r="L136" s="450"/>
      <c r="M136" s="425"/>
    </row>
    <row r="137" spans="5:13" ht="19.5" customHeight="1" x14ac:dyDescent="0.2">
      <c r="E137" s="444"/>
      <c r="F137" s="445"/>
      <c r="G137" s="446"/>
      <c r="H137" s="446"/>
      <c r="I137" s="446"/>
      <c r="J137" s="446"/>
      <c r="K137" s="446"/>
      <c r="L137" s="447"/>
      <c r="M137" s="425"/>
    </row>
    <row r="138" spans="5:13" ht="19.5" customHeight="1" x14ac:dyDescent="0.2">
      <c r="E138" s="444"/>
      <c r="F138" s="452"/>
      <c r="G138" s="449"/>
      <c r="H138" s="459"/>
      <c r="I138" s="459"/>
      <c r="J138" s="459"/>
      <c r="K138" s="459"/>
      <c r="L138" s="450"/>
      <c r="M138" s="425"/>
    </row>
    <row r="139" spans="5:13" ht="19.5" customHeight="1" x14ac:dyDescent="0.2">
      <c r="E139" s="444"/>
      <c r="F139" s="452"/>
      <c r="G139" s="449"/>
      <c r="H139" s="460"/>
      <c r="I139" s="460"/>
      <c r="J139" s="460"/>
      <c r="K139" s="460"/>
      <c r="L139" s="450"/>
      <c r="M139" s="425"/>
    </row>
    <row r="140" spans="5:13" ht="18.75" customHeight="1" x14ac:dyDescent="0.2">
      <c r="E140" s="444"/>
      <c r="F140" s="452"/>
      <c r="G140" s="449"/>
      <c r="H140" s="449"/>
      <c r="I140" s="449"/>
      <c r="J140" s="449"/>
      <c r="K140" s="449"/>
      <c r="L140" s="450"/>
      <c r="M140" s="425"/>
    </row>
    <row r="141" spans="5:13" x14ac:dyDescent="0.2">
      <c r="E141" s="425"/>
      <c r="F141" s="425"/>
      <c r="G141" s="461"/>
      <c r="H141" s="425"/>
      <c r="I141" s="425"/>
      <c r="J141" s="425"/>
      <c r="K141" s="425"/>
      <c r="L141" s="425"/>
      <c r="M141" s="425"/>
    </row>
    <row r="142" spans="5:13" ht="12.75" customHeight="1" x14ac:dyDescent="0.2">
      <c r="E142" s="425"/>
      <c r="F142" s="425"/>
      <c r="G142" s="425"/>
      <c r="H142" s="425"/>
      <c r="I142" s="425"/>
      <c r="J142" s="857"/>
      <c r="K142" s="857"/>
      <c r="L142" s="857"/>
      <c r="M142" s="425"/>
    </row>
    <row r="143" spans="5:13" ht="12.75" customHeight="1" x14ac:dyDescent="0.2">
      <c r="E143" s="425"/>
      <c r="F143" s="462"/>
      <c r="G143" s="857"/>
      <c r="H143" s="857"/>
      <c r="I143" s="857"/>
      <c r="J143" s="858"/>
      <c r="K143" s="858"/>
      <c r="L143" s="858"/>
      <c r="M143" s="425"/>
    </row>
    <row r="144" spans="5:13" x14ac:dyDescent="0.2">
      <c r="E144" s="425"/>
      <c r="F144" s="425"/>
      <c r="G144" s="425"/>
      <c r="H144" s="425"/>
      <c r="I144" s="425"/>
      <c r="J144" s="425"/>
      <c r="K144" s="425"/>
      <c r="L144" s="425"/>
      <c r="M144" s="425"/>
    </row>
    <row r="145" spans="5:13" x14ac:dyDescent="0.2">
      <c r="E145" s="425"/>
      <c r="F145" s="425"/>
      <c r="G145" s="425"/>
      <c r="H145" s="425"/>
      <c r="I145" s="425"/>
      <c r="J145" s="425"/>
      <c r="K145" s="425"/>
      <c r="L145" s="425"/>
      <c r="M145" s="425"/>
    </row>
    <row r="146" spans="5:13" x14ac:dyDescent="0.2">
      <c r="E146" s="425"/>
      <c r="F146" s="425"/>
      <c r="G146" s="425"/>
      <c r="H146" s="425"/>
      <c r="I146" s="425"/>
      <c r="J146" s="425"/>
      <c r="K146" s="425"/>
      <c r="L146" s="425"/>
      <c r="M146" s="425"/>
    </row>
    <row r="147" spans="5:13" x14ac:dyDescent="0.2">
      <c r="E147" s="425"/>
      <c r="F147" s="750"/>
      <c r="G147" s="463"/>
      <c r="H147" s="463"/>
      <c r="I147" s="750"/>
      <c r="J147" s="859"/>
      <c r="K147" s="859"/>
      <c r="L147" s="859"/>
      <c r="M147" s="425"/>
    </row>
    <row r="148" spans="5:13" x14ac:dyDescent="0.2">
      <c r="E148" s="425"/>
      <c r="F148" s="749"/>
      <c r="G148" s="461"/>
      <c r="H148" s="461"/>
      <c r="I148" s="461"/>
      <c r="J148" s="856"/>
      <c r="K148" s="856"/>
      <c r="L148" s="856"/>
      <c r="M148" s="425"/>
    </row>
    <row r="149" spans="5:13" x14ac:dyDescent="0.2">
      <c r="E149" s="425"/>
      <c r="F149" s="750"/>
      <c r="G149" s="461"/>
      <c r="H149" s="461"/>
      <c r="I149" s="461"/>
      <c r="J149" s="856"/>
      <c r="K149" s="856"/>
      <c r="L149" s="856"/>
      <c r="M149" s="425"/>
    </row>
    <row r="150" spans="5:13" x14ac:dyDescent="0.2">
      <c r="E150" s="425"/>
      <c r="F150" s="749"/>
      <c r="G150" s="856"/>
      <c r="H150" s="856"/>
      <c r="I150" s="856"/>
      <c r="J150" s="856"/>
      <c r="K150" s="856"/>
      <c r="L150" s="856"/>
      <c r="M150" s="425"/>
    </row>
    <row r="151" spans="5:13" x14ac:dyDescent="0.2">
      <c r="E151" s="425"/>
      <c r="F151" s="425"/>
      <c r="G151" s="856"/>
      <c r="H151" s="856"/>
      <c r="I151" s="856"/>
      <c r="J151" s="856"/>
      <c r="K151" s="856"/>
      <c r="L151" s="856"/>
      <c r="M151" s="425"/>
    </row>
    <row r="152" spans="5:13" x14ac:dyDescent="0.2">
      <c r="E152" s="425"/>
      <c r="F152" s="466"/>
      <c r="G152" s="750"/>
      <c r="H152" s="749"/>
      <c r="I152" s="749"/>
      <c r="J152" s="749"/>
      <c r="K152" s="749"/>
      <c r="L152" s="749"/>
      <c r="M152" s="425"/>
    </row>
    <row r="153" spans="5:13" x14ac:dyDescent="0.2">
      <c r="E153" s="425"/>
      <c r="F153" s="425"/>
      <c r="G153" s="749"/>
      <c r="H153" s="749"/>
      <c r="I153" s="749"/>
      <c r="J153" s="749"/>
      <c r="K153" s="749"/>
      <c r="L153" s="749"/>
      <c r="M153" s="425"/>
    </row>
    <row r="154" spans="5:13" x14ac:dyDescent="0.2">
      <c r="E154" s="425"/>
      <c r="F154" s="461"/>
      <c r="G154" s="467"/>
      <c r="H154" s="749"/>
      <c r="I154" s="749"/>
      <c r="J154" s="749"/>
      <c r="K154" s="749"/>
      <c r="L154" s="749"/>
      <c r="M154" s="425"/>
    </row>
    <row r="155" spans="5:13" x14ac:dyDescent="0.2">
      <c r="E155" s="425"/>
      <c r="F155" s="425"/>
      <c r="G155" s="750"/>
      <c r="H155" s="749"/>
      <c r="I155" s="749"/>
      <c r="J155" s="749"/>
      <c r="K155" s="749"/>
      <c r="L155" s="749"/>
      <c r="M155" s="425"/>
    </row>
    <row r="156" spans="5:13" x14ac:dyDescent="0.2">
      <c r="E156" s="425"/>
      <c r="F156" s="461"/>
      <c r="G156" s="467"/>
      <c r="H156" s="749"/>
      <c r="I156" s="749"/>
      <c r="J156" s="749"/>
      <c r="K156" s="749"/>
      <c r="L156" s="749"/>
      <c r="M156" s="425"/>
    </row>
    <row r="157" spans="5:13" x14ac:dyDescent="0.2">
      <c r="E157" s="425"/>
      <c r="F157" s="461"/>
      <c r="G157" s="467"/>
      <c r="H157" s="749"/>
      <c r="I157" s="749"/>
      <c r="J157" s="749"/>
      <c r="K157" s="749"/>
      <c r="L157" s="749"/>
      <c r="M157" s="425"/>
    </row>
    <row r="158" spans="5:13" x14ac:dyDescent="0.2">
      <c r="E158" s="425"/>
      <c r="F158" s="425"/>
      <c r="G158" s="425"/>
      <c r="H158" s="749"/>
      <c r="I158" s="749"/>
      <c r="J158" s="749"/>
      <c r="K158" s="749"/>
      <c r="L158" s="749"/>
      <c r="M158" s="425"/>
    </row>
    <row r="159" spans="5:13" x14ac:dyDescent="0.2">
      <c r="E159" s="425"/>
      <c r="F159" s="461"/>
      <c r="G159" s="467"/>
      <c r="H159" s="425"/>
      <c r="I159" s="425"/>
      <c r="J159" s="425"/>
      <c r="K159" s="425"/>
      <c r="L159" s="425"/>
      <c r="M159" s="425"/>
    </row>
    <row r="160" spans="5:13" x14ac:dyDescent="0.2">
      <c r="E160" s="425"/>
      <c r="F160" s="425"/>
      <c r="G160" s="425"/>
      <c r="H160" s="425"/>
      <c r="I160" s="425"/>
      <c r="J160" s="425"/>
      <c r="K160" s="425"/>
      <c r="L160" s="425"/>
      <c r="M160" s="425"/>
    </row>
    <row r="161" spans="5:13" x14ac:dyDescent="0.2">
      <c r="E161" s="425"/>
      <c r="F161" s="425"/>
      <c r="G161" s="425"/>
      <c r="H161" s="425"/>
      <c r="I161" s="425"/>
      <c r="J161" s="425"/>
      <c r="K161" s="425"/>
      <c r="L161" s="425"/>
      <c r="M161" s="425"/>
    </row>
    <row r="162" spans="5:13" x14ac:dyDescent="0.2">
      <c r="E162" s="425"/>
      <c r="F162" s="425"/>
      <c r="G162" s="425"/>
      <c r="H162" s="425"/>
      <c r="I162" s="425"/>
      <c r="J162" s="425"/>
      <c r="K162" s="425"/>
      <c r="L162" s="425"/>
      <c r="M162" s="425"/>
    </row>
    <row r="163" spans="5:13" x14ac:dyDescent="0.2">
      <c r="E163" s="425"/>
      <c r="F163" s="425"/>
      <c r="G163" s="425"/>
      <c r="H163" s="425"/>
      <c r="I163" s="425"/>
      <c r="J163" s="425"/>
      <c r="K163" s="425"/>
      <c r="L163" s="425"/>
      <c r="M163" s="425"/>
    </row>
    <row r="164" spans="5:13" x14ac:dyDescent="0.2">
      <c r="E164" s="425"/>
      <c r="F164" s="425"/>
      <c r="G164" s="425"/>
      <c r="H164" s="425"/>
      <c r="I164" s="425"/>
      <c r="J164" s="425"/>
      <c r="K164" s="425"/>
      <c r="L164" s="425"/>
      <c r="M164" s="425"/>
    </row>
    <row r="165" spans="5:13" x14ac:dyDescent="0.2">
      <c r="E165" s="425"/>
      <c r="F165" s="425"/>
      <c r="G165" s="425"/>
      <c r="H165" s="425"/>
      <c r="I165" s="425"/>
      <c r="J165" s="425"/>
      <c r="K165" s="425"/>
      <c r="L165" s="425"/>
      <c r="M165" s="425"/>
    </row>
    <row r="166" spans="5:13" x14ac:dyDescent="0.2">
      <c r="E166" s="425"/>
      <c r="F166" s="425"/>
      <c r="G166" s="425"/>
      <c r="H166" s="425"/>
      <c r="I166" s="425"/>
      <c r="J166" s="425"/>
      <c r="K166" s="425"/>
      <c r="L166" s="425"/>
      <c r="M166" s="425"/>
    </row>
    <row r="167" spans="5:13" x14ac:dyDescent="0.2">
      <c r="E167" s="425"/>
      <c r="F167" s="425"/>
      <c r="G167" s="425"/>
      <c r="H167" s="425"/>
      <c r="I167" s="425"/>
      <c r="J167" s="425"/>
      <c r="K167" s="425"/>
      <c r="L167" s="425"/>
      <c r="M167" s="425"/>
    </row>
    <row r="168" spans="5:13" ht="21" customHeight="1" x14ac:dyDescent="0.2">
      <c r="E168" s="425"/>
      <c r="F168" s="425"/>
      <c r="G168" s="425"/>
      <c r="H168" s="425"/>
      <c r="I168" s="425"/>
      <c r="J168" s="425"/>
      <c r="K168" s="425"/>
      <c r="L168" s="425"/>
      <c r="M168" s="425"/>
    </row>
    <row r="169" spans="5:13" ht="21" customHeight="1" x14ac:dyDescent="0.2">
      <c r="E169" s="425"/>
      <c r="F169" s="425"/>
      <c r="G169" s="425"/>
      <c r="H169" s="425"/>
      <c r="I169" s="425"/>
      <c r="J169" s="425"/>
      <c r="K169" s="425"/>
      <c r="L169" s="425"/>
      <c r="M169" s="425"/>
    </row>
    <row r="170" spans="5:13" ht="21" customHeight="1" x14ac:dyDescent="0.2">
      <c r="E170" s="425"/>
      <c r="F170" s="425"/>
      <c r="G170" s="425"/>
      <c r="H170" s="425"/>
      <c r="I170" s="425"/>
      <c r="J170" s="425"/>
      <c r="K170" s="425"/>
      <c r="L170" s="425"/>
      <c r="M170" s="425"/>
    </row>
    <row r="171" spans="5:13" ht="21" customHeight="1" x14ac:dyDescent="0.2">
      <c r="E171" s="425"/>
      <c r="F171" s="425"/>
      <c r="G171" s="425"/>
      <c r="H171" s="425"/>
      <c r="I171" s="425"/>
      <c r="J171" s="425"/>
      <c r="K171" s="425"/>
      <c r="L171" s="425"/>
      <c r="M171" s="425"/>
    </row>
    <row r="172" spans="5:13" x14ac:dyDescent="0.2">
      <c r="E172" s="425"/>
      <c r="F172" s="425"/>
      <c r="G172" s="425"/>
      <c r="H172" s="425"/>
      <c r="I172" s="425"/>
      <c r="J172" s="425"/>
      <c r="K172" s="425"/>
      <c r="L172" s="425"/>
      <c r="M172" s="425"/>
    </row>
    <row r="173" spans="5:13" ht="20.25" customHeight="1" x14ac:dyDescent="0.2">
      <c r="E173" s="425"/>
      <c r="F173" s="425"/>
      <c r="G173" s="425"/>
      <c r="H173" s="425"/>
      <c r="I173" s="425"/>
      <c r="J173" s="425"/>
      <c r="K173" s="425"/>
      <c r="L173" s="425"/>
      <c r="M173" s="425"/>
    </row>
    <row r="174" spans="5:13" ht="20.25" customHeight="1" x14ac:dyDescent="0.2">
      <c r="E174" s="425"/>
      <c r="F174" s="425"/>
      <c r="G174" s="425"/>
      <c r="H174" s="425"/>
      <c r="I174" s="425"/>
      <c r="J174" s="425"/>
      <c r="K174" s="425"/>
      <c r="L174" s="425"/>
      <c r="M174" s="425"/>
    </row>
    <row r="175" spans="5:13" ht="24" customHeight="1" x14ac:dyDescent="0.2">
      <c r="E175" s="425"/>
      <c r="F175" s="425"/>
      <c r="G175" s="425"/>
      <c r="H175" s="425"/>
      <c r="I175" s="425"/>
      <c r="J175" s="425"/>
      <c r="K175" s="425"/>
      <c r="L175" s="425"/>
      <c r="M175" s="425"/>
    </row>
    <row r="176" spans="5:13" ht="20.25" customHeight="1" x14ac:dyDescent="0.2">
      <c r="E176" s="425"/>
      <c r="F176" s="425"/>
      <c r="G176" s="425"/>
      <c r="H176" s="425"/>
      <c r="I176" s="425"/>
      <c r="J176" s="425"/>
      <c r="K176" s="425"/>
      <c r="L176" s="425"/>
      <c r="M176" s="425"/>
    </row>
    <row r="177" spans="5:13" ht="20.25" customHeight="1" x14ac:dyDescent="0.2">
      <c r="E177" s="425"/>
      <c r="F177" s="425"/>
      <c r="G177" s="425"/>
      <c r="H177" s="425"/>
      <c r="I177" s="425"/>
      <c r="J177" s="425"/>
      <c r="K177" s="425"/>
      <c r="L177" s="425"/>
      <c r="M177" s="425"/>
    </row>
    <row r="178" spans="5:13" ht="20.25" customHeight="1" x14ac:dyDescent="0.2">
      <c r="E178" s="425"/>
      <c r="F178" s="425"/>
      <c r="G178" s="425"/>
      <c r="H178" s="425"/>
      <c r="I178" s="425"/>
      <c r="J178" s="425"/>
      <c r="K178" s="425"/>
      <c r="L178" s="425"/>
      <c r="M178" s="425"/>
    </row>
    <row r="179" spans="5:13" ht="20.25" customHeight="1" x14ac:dyDescent="0.2">
      <c r="E179" s="425"/>
      <c r="F179" s="425"/>
      <c r="G179" s="425"/>
      <c r="H179" s="425"/>
      <c r="I179" s="425"/>
      <c r="J179" s="425"/>
      <c r="K179" s="425"/>
      <c r="L179" s="425"/>
      <c r="M179" s="425"/>
    </row>
    <row r="180" spans="5:13" ht="20.25" customHeight="1" x14ac:dyDescent="0.2">
      <c r="E180" s="425"/>
      <c r="F180" s="425"/>
      <c r="G180" s="425"/>
      <c r="H180" s="425"/>
      <c r="I180" s="425"/>
      <c r="J180" s="425"/>
      <c r="K180" s="425"/>
      <c r="L180" s="425"/>
      <c r="M180" s="425"/>
    </row>
    <row r="181" spans="5:13" ht="20.25" customHeight="1" x14ac:dyDescent="0.2">
      <c r="E181" s="425"/>
      <c r="F181" s="425"/>
      <c r="G181" s="425"/>
      <c r="H181" s="425"/>
      <c r="I181" s="425"/>
      <c r="J181" s="425"/>
      <c r="K181" s="425"/>
      <c r="L181" s="425"/>
      <c r="M181" s="425"/>
    </row>
    <row r="182" spans="5:13" ht="20.25" customHeight="1" x14ac:dyDescent="0.2">
      <c r="E182" s="425"/>
      <c r="F182" s="425"/>
      <c r="G182" s="425"/>
      <c r="H182" s="425"/>
      <c r="I182" s="425"/>
      <c r="J182" s="425"/>
      <c r="K182" s="425"/>
      <c r="L182" s="425"/>
      <c r="M182" s="425"/>
    </row>
    <row r="183" spans="5:13" ht="20.25" customHeight="1" x14ac:dyDescent="0.2">
      <c r="E183" s="425"/>
      <c r="F183" s="425"/>
      <c r="G183" s="425"/>
      <c r="H183" s="425"/>
      <c r="I183" s="425"/>
      <c r="J183" s="425"/>
      <c r="K183" s="425"/>
      <c r="L183" s="425"/>
      <c r="M183" s="425"/>
    </row>
    <row r="184" spans="5:13" ht="20.25" customHeight="1" x14ac:dyDescent="0.2">
      <c r="E184" s="425"/>
      <c r="F184" s="425"/>
      <c r="G184" s="425"/>
      <c r="H184" s="425"/>
      <c r="I184" s="425"/>
      <c r="J184" s="425"/>
      <c r="K184" s="425"/>
      <c r="L184" s="425"/>
      <c r="M184" s="425"/>
    </row>
    <row r="185" spans="5:13" ht="20.25" customHeight="1" x14ac:dyDescent="0.2">
      <c r="E185" s="425"/>
      <c r="F185" s="425"/>
      <c r="G185" s="425"/>
      <c r="H185" s="425"/>
      <c r="I185" s="425"/>
      <c r="J185" s="425"/>
      <c r="K185" s="425"/>
      <c r="L185" s="425"/>
      <c r="M185" s="425"/>
    </row>
    <row r="186" spans="5:13" ht="20.25" customHeight="1" x14ac:dyDescent="0.2">
      <c r="E186" s="425"/>
      <c r="F186" s="425"/>
      <c r="G186" s="425"/>
      <c r="H186" s="425"/>
      <c r="I186" s="425"/>
      <c r="J186" s="425"/>
      <c r="K186" s="425"/>
      <c r="L186" s="425"/>
      <c r="M186" s="425"/>
    </row>
    <row r="187" spans="5:13" ht="20.25" customHeight="1" x14ac:dyDescent="0.2">
      <c r="E187" s="425"/>
      <c r="F187" s="425"/>
      <c r="G187" s="425"/>
      <c r="H187" s="425"/>
      <c r="I187" s="425"/>
      <c r="J187" s="425"/>
      <c r="K187" s="425"/>
      <c r="L187" s="425"/>
      <c r="M187" s="425"/>
    </row>
    <row r="188" spans="5:13" ht="20.25" customHeight="1" x14ac:dyDescent="0.2">
      <c r="E188" s="425"/>
      <c r="F188" s="425"/>
      <c r="G188" s="425"/>
      <c r="H188" s="425"/>
      <c r="I188" s="425"/>
      <c r="J188" s="425"/>
      <c r="K188" s="425"/>
      <c r="L188" s="425"/>
      <c r="M188" s="425"/>
    </row>
    <row r="189" spans="5:13" ht="20.25" customHeight="1" x14ac:dyDescent="0.2">
      <c r="E189" s="425"/>
      <c r="F189" s="425"/>
      <c r="G189" s="425"/>
      <c r="H189" s="425"/>
      <c r="I189" s="425"/>
      <c r="J189" s="425"/>
      <c r="K189" s="425"/>
      <c r="L189" s="425"/>
      <c r="M189" s="425"/>
    </row>
    <row r="190" spans="5:13" ht="20.25" customHeight="1" x14ac:dyDescent="0.2">
      <c r="E190" s="425"/>
      <c r="F190" s="425"/>
      <c r="G190" s="425"/>
      <c r="H190" s="425"/>
      <c r="I190" s="425"/>
      <c r="J190" s="425"/>
      <c r="K190" s="425"/>
      <c r="L190" s="425"/>
      <c r="M190" s="425"/>
    </row>
    <row r="191" spans="5:13" ht="32.25" customHeight="1" x14ac:dyDescent="0.2">
      <c r="E191" s="425"/>
      <c r="F191" s="425"/>
      <c r="G191" s="425"/>
      <c r="H191" s="425"/>
      <c r="I191" s="425"/>
      <c r="J191" s="425"/>
      <c r="K191" s="425"/>
      <c r="L191" s="425"/>
      <c r="M191" s="425"/>
    </row>
    <row r="192" spans="5:13" ht="28.5" customHeight="1" x14ac:dyDescent="0.2">
      <c r="E192" s="425"/>
      <c r="F192" s="425"/>
      <c r="G192" s="425"/>
      <c r="H192" s="425"/>
      <c r="I192" s="425"/>
      <c r="J192" s="425"/>
      <c r="K192" s="425"/>
      <c r="L192" s="425"/>
      <c r="M192" s="425"/>
    </row>
    <row r="193" spans="5:13" ht="20.25" customHeight="1" x14ac:dyDescent="0.2">
      <c r="E193" s="425"/>
      <c r="F193" s="425"/>
      <c r="G193" s="425"/>
      <c r="H193" s="425"/>
      <c r="I193" s="425"/>
      <c r="J193" s="425"/>
      <c r="K193" s="425"/>
      <c r="L193" s="425"/>
      <c r="M193" s="425"/>
    </row>
    <row r="194" spans="5:13" ht="20.25" customHeight="1" x14ac:dyDescent="0.2">
      <c r="E194" s="425"/>
      <c r="F194" s="425"/>
      <c r="G194" s="425"/>
      <c r="H194" s="425"/>
      <c r="I194" s="425"/>
      <c r="J194" s="425"/>
      <c r="K194" s="425"/>
      <c r="L194" s="425"/>
      <c r="M194" s="425"/>
    </row>
    <row r="195" spans="5:13" ht="20.25" customHeight="1" x14ac:dyDescent="0.2">
      <c r="E195" s="425"/>
      <c r="F195" s="425"/>
      <c r="G195" s="425"/>
      <c r="H195" s="425"/>
      <c r="I195" s="425"/>
      <c r="J195" s="425"/>
      <c r="K195" s="425"/>
      <c r="L195" s="425"/>
      <c r="M195" s="425"/>
    </row>
    <row r="196" spans="5:13" ht="20.25" customHeight="1" x14ac:dyDescent="0.2">
      <c r="E196" s="425"/>
      <c r="F196" s="425"/>
      <c r="G196" s="425"/>
      <c r="H196" s="425"/>
      <c r="I196" s="425"/>
      <c r="J196" s="425"/>
      <c r="K196" s="425"/>
      <c r="L196" s="425"/>
      <c r="M196" s="425"/>
    </row>
    <row r="197" spans="5:13" ht="20.25" customHeight="1" x14ac:dyDescent="0.2">
      <c r="E197" s="425"/>
      <c r="F197" s="425"/>
      <c r="G197" s="425"/>
      <c r="H197" s="425"/>
      <c r="I197" s="425"/>
      <c r="J197" s="425"/>
      <c r="K197" s="425"/>
      <c r="L197" s="425"/>
      <c r="M197" s="425"/>
    </row>
    <row r="198" spans="5:13" ht="20.25" customHeight="1" x14ac:dyDescent="0.2">
      <c r="E198" s="425"/>
      <c r="F198" s="425"/>
      <c r="G198" s="425"/>
      <c r="H198" s="425"/>
      <c r="I198" s="425"/>
      <c r="J198" s="425"/>
      <c r="K198" s="425"/>
      <c r="L198" s="425"/>
      <c r="M198" s="425"/>
    </row>
    <row r="199" spans="5:13" ht="20.25" customHeight="1" x14ac:dyDescent="0.2">
      <c r="E199" s="425"/>
      <c r="F199" s="425"/>
      <c r="G199" s="425"/>
      <c r="H199" s="425"/>
      <c r="I199" s="425"/>
      <c r="J199" s="425"/>
      <c r="K199" s="425"/>
      <c r="L199" s="425"/>
      <c r="M199" s="425"/>
    </row>
    <row r="200" spans="5:13" ht="20.25" customHeight="1" x14ac:dyDescent="0.2">
      <c r="E200" s="425"/>
      <c r="F200" s="425"/>
      <c r="G200" s="425"/>
      <c r="H200" s="425"/>
      <c r="I200" s="425"/>
      <c r="J200" s="425"/>
      <c r="K200" s="425"/>
      <c r="L200" s="425"/>
      <c r="M200" s="425"/>
    </row>
    <row r="201" spans="5:13" ht="20.25" customHeight="1" x14ac:dyDescent="0.2">
      <c r="E201" s="425"/>
      <c r="F201" s="425"/>
      <c r="G201" s="425"/>
      <c r="H201" s="425"/>
      <c r="I201" s="425"/>
      <c r="J201" s="425"/>
      <c r="K201" s="425"/>
      <c r="L201" s="425"/>
      <c r="M201" s="425"/>
    </row>
    <row r="202" spans="5:13" ht="20.25" customHeight="1" x14ac:dyDescent="0.2">
      <c r="E202" s="425"/>
      <c r="F202" s="425"/>
      <c r="G202" s="425"/>
      <c r="H202" s="425"/>
      <c r="I202" s="425"/>
      <c r="J202" s="425"/>
      <c r="K202" s="425"/>
      <c r="L202" s="425"/>
      <c r="M202" s="425"/>
    </row>
    <row r="203" spans="5:13" ht="20.25" customHeight="1" x14ac:dyDescent="0.2">
      <c r="E203" s="425"/>
      <c r="F203" s="425"/>
      <c r="G203" s="425"/>
      <c r="H203" s="425"/>
      <c r="I203" s="425"/>
      <c r="J203" s="425"/>
      <c r="K203" s="425"/>
      <c r="L203" s="425"/>
      <c r="M203" s="425"/>
    </row>
    <row r="204" spans="5:13" ht="20.25" customHeight="1" x14ac:dyDescent="0.2">
      <c r="E204" s="425"/>
      <c r="F204" s="425"/>
      <c r="G204" s="425"/>
      <c r="H204" s="425"/>
      <c r="I204" s="425"/>
      <c r="J204" s="425"/>
      <c r="K204" s="425"/>
      <c r="L204" s="425"/>
      <c r="M204" s="425"/>
    </row>
    <row r="205" spans="5:13" x14ac:dyDescent="0.2">
      <c r="E205" s="425"/>
      <c r="F205" s="425"/>
      <c r="G205" s="425"/>
      <c r="H205" s="425"/>
      <c r="I205" s="425"/>
      <c r="J205" s="425"/>
      <c r="K205" s="425"/>
      <c r="L205" s="425"/>
      <c r="M205" s="425"/>
    </row>
    <row r="206" spans="5:13" ht="12.75" customHeight="1" x14ac:dyDescent="0.2">
      <c r="E206" s="425"/>
      <c r="F206" s="425"/>
      <c r="G206" s="425"/>
      <c r="H206" s="425"/>
      <c r="I206" s="425"/>
      <c r="J206" s="425"/>
      <c r="K206" s="425"/>
      <c r="L206" s="425"/>
      <c r="M206" s="425"/>
    </row>
    <row r="207" spans="5:13" x14ac:dyDescent="0.2">
      <c r="E207" s="425"/>
      <c r="F207" s="425"/>
      <c r="G207" s="425"/>
      <c r="H207" s="425"/>
      <c r="I207" s="425"/>
      <c r="J207" s="425"/>
      <c r="K207" s="425"/>
      <c r="L207" s="425"/>
      <c r="M207" s="425"/>
    </row>
    <row r="208" spans="5:13" x14ac:dyDescent="0.2">
      <c r="E208" s="425"/>
      <c r="F208" s="425"/>
      <c r="G208" s="425"/>
      <c r="H208" s="425"/>
      <c r="I208" s="425"/>
      <c r="J208" s="425"/>
      <c r="K208" s="425"/>
      <c r="L208" s="425"/>
      <c r="M208" s="425"/>
    </row>
    <row r="209" spans="5:13" ht="12.75" customHeight="1" x14ac:dyDescent="0.2">
      <c r="E209" s="425"/>
      <c r="F209" s="425"/>
      <c r="G209" s="425"/>
      <c r="H209" s="425"/>
      <c r="I209" s="425"/>
      <c r="J209" s="425"/>
      <c r="K209" s="425"/>
      <c r="L209" s="425"/>
      <c r="M209" s="425"/>
    </row>
    <row r="210" spans="5:13" x14ac:dyDescent="0.2">
      <c r="E210" s="425"/>
      <c r="F210" s="425"/>
      <c r="G210" s="425"/>
      <c r="H210" s="425"/>
      <c r="I210" s="425"/>
      <c r="J210" s="425"/>
      <c r="K210" s="425"/>
      <c r="L210" s="425"/>
      <c r="M210" s="425"/>
    </row>
    <row r="211" spans="5:13" x14ac:dyDescent="0.2">
      <c r="E211" s="425"/>
      <c r="F211" s="425"/>
      <c r="G211" s="425"/>
      <c r="H211" s="425"/>
      <c r="I211" s="425"/>
      <c r="J211" s="425"/>
      <c r="K211" s="425"/>
      <c r="L211" s="425"/>
      <c r="M211" s="425"/>
    </row>
    <row r="212" spans="5:13" x14ac:dyDescent="0.2">
      <c r="E212" s="425"/>
      <c r="F212" s="425"/>
      <c r="G212" s="425"/>
      <c r="H212" s="425"/>
      <c r="I212" s="425"/>
      <c r="J212" s="425"/>
      <c r="K212" s="425"/>
      <c r="L212" s="425"/>
      <c r="M212" s="425"/>
    </row>
    <row r="213" spans="5:13" x14ac:dyDescent="0.2">
      <c r="E213" s="425"/>
      <c r="F213" s="425"/>
      <c r="G213" s="425"/>
      <c r="H213" s="425"/>
      <c r="I213" s="425"/>
      <c r="J213" s="425"/>
      <c r="K213" s="425"/>
      <c r="L213" s="425"/>
      <c r="M213" s="425"/>
    </row>
    <row r="214" spans="5:13" x14ac:dyDescent="0.2">
      <c r="E214" s="425"/>
      <c r="F214" s="425"/>
      <c r="G214" s="425"/>
      <c r="H214" s="425"/>
      <c r="I214" s="425"/>
      <c r="J214" s="425"/>
      <c r="K214" s="425"/>
      <c r="L214" s="425"/>
      <c r="M214" s="425"/>
    </row>
    <row r="215" spans="5:13" x14ac:dyDescent="0.2">
      <c r="E215" s="425"/>
      <c r="F215" s="425"/>
      <c r="G215" s="425"/>
      <c r="H215" s="425"/>
      <c r="I215" s="425"/>
      <c r="J215" s="425"/>
      <c r="K215" s="425"/>
      <c r="L215" s="425"/>
      <c r="M215" s="425"/>
    </row>
    <row r="216" spans="5:13" x14ac:dyDescent="0.2">
      <c r="E216" s="425"/>
      <c r="F216" s="425"/>
      <c r="G216" s="425"/>
      <c r="H216" s="425"/>
      <c r="I216" s="425"/>
      <c r="J216" s="425"/>
      <c r="K216" s="425"/>
      <c r="L216" s="425"/>
      <c r="M216" s="425"/>
    </row>
    <row r="217" spans="5:13" x14ac:dyDescent="0.2">
      <c r="E217" s="425"/>
      <c r="F217" s="425"/>
      <c r="G217" s="425"/>
      <c r="H217" s="425"/>
      <c r="I217" s="425"/>
      <c r="J217" s="425"/>
      <c r="K217" s="425"/>
      <c r="L217" s="425"/>
      <c r="M217" s="425"/>
    </row>
    <row r="218" spans="5:13" x14ac:dyDescent="0.2">
      <c r="E218" s="425"/>
      <c r="F218" s="425"/>
      <c r="G218" s="425"/>
      <c r="H218" s="425"/>
      <c r="I218" s="425"/>
      <c r="J218" s="425"/>
      <c r="K218" s="425"/>
      <c r="L218" s="425"/>
      <c r="M218" s="425"/>
    </row>
    <row r="219" spans="5:13" x14ac:dyDescent="0.2">
      <c r="E219" s="425"/>
      <c r="F219" s="425"/>
      <c r="G219" s="425"/>
      <c r="H219" s="425"/>
      <c r="I219" s="425"/>
      <c r="J219" s="425"/>
      <c r="K219" s="425"/>
      <c r="L219" s="425"/>
      <c r="M219" s="425"/>
    </row>
    <row r="220" spans="5:13" x14ac:dyDescent="0.2">
      <c r="E220" s="425"/>
      <c r="F220" s="425"/>
      <c r="G220" s="425"/>
      <c r="H220" s="425"/>
      <c r="I220" s="425"/>
      <c r="J220" s="425"/>
      <c r="K220" s="425"/>
      <c r="L220" s="425"/>
      <c r="M220" s="425"/>
    </row>
    <row r="221" spans="5:13" x14ac:dyDescent="0.2">
      <c r="E221" s="425"/>
      <c r="F221" s="425"/>
      <c r="G221" s="425"/>
      <c r="H221" s="425"/>
      <c r="I221" s="425"/>
      <c r="J221" s="425"/>
      <c r="K221" s="425"/>
      <c r="L221" s="425"/>
      <c r="M221" s="425"/>
    </row>
    <row r="222" spans="5:13" x14ac:dyDescent="0.2">
      <c r="E222" s="425"/>
      <c r="F222" s="425"/>
      <c r="G222" s="425"/>
      <c r="H222" s="425"/>
      <c r="I222" s="425"/>
      <c r="J222" s="425"/>
      <c r="K222" s="425"/>
      <c r="L222" s="425"/>
      <c r="M222" s="425"/>
    </row>
    <row r="223" spans="5:13" x14ac:dyDescent="0.2">
      <c r="E223" s="425"/>
      <c r="F223" s="425"/>
      <c r="G223" s="425"/>
      <c r="H223" s="425"/>
      <c r="I223" s="425"/>
      <c r="J223" s="425"/>
      <c r="K223" s="425"/>
      <c r="L223" s="425"/>
      <c r="M223" s="425"/>
    </row>
    <row r="224" spans="5:13" x14ac:dyDescent="0.2">
      <c r="E224" s="425"/>
      <c r="F224" s="425"/>
      <c r="G224" s="425"/>
      <c r="H224" s="425"/>
      <c r="I224" s="425"/>
      <c r="J224" s="425"/>
      <c r="K224" s="425"/>
      <c r="L224" s="425"/>
      <c r="M224" s="425"/>
    </row>
    <row r="225" spans="5:13" x14ac:dyDescent="0.2">
      <c r="E225" s="425"/>
      <c r="F225" s="425"/>
      <c r="G225" s="425"/>
      <c r="H225" s="425"/>
      <c r="I225" s="425"/>
      <c r="J225" s="425"/>
      <c r="K225" s="425"/>
      <c r="L225" s="425"/>
      <c r="M225" s="425"/>
    </row>
    <row r="226" spans="5:13" x14ac:dyDescent="0.2">
      <c r="E226" s="425"/>
      <c r="F226" s="425"/>
      <c r="G226" s="425"/>
      <c r="H226" s="425"/>
      <c r="I226" s="425"/>
      <c r="J226" s="425"/>
      <c r="K226" s="425"/>
      <c r="L226" s="425"/>
      <c r="M226" s="425"/>
    </row>
    <row r="227" spans="5:13" x14ac:dyDescent="0.2">
      <c r="E227" s="425"/>
      <c r="F227" s="425"/>
      <c r="G227" s="425"/>
      <c r="H227" s="425"/>
      <c r="I227" s="425"/>
      <c r="J227" s="425"/>
      <c r="K227" s="425"/>
      <c r="L227" s="425"/>
      <c r="M227" s="425"/>
    </row>
    <row r="228" spans="5:13" x14ac:dyDescent="0.2">
      <c r="E228" s="425"/>
      <c r="F228" s="425"/>
      <c r="G228" s="425"/>
      <c r="H228" s="425"/>
      <c r="I228" s="425"/>
      <c r="J228" s="425"/>
      <c r="K228" s="425"/>
      <c r="L228" s="425"/>
      <c r="M228" s="425"/>
    </row>
    <row r="229" spans="5:13" x14ac:dyDescent="0.2">
      <c r="E229" s="425"/>
      <c r="F229" s="425"/>
      <c r="G229" s="425"/>
      <c r="H229" s="425"/>
      <c r="I229" s="425"/>
      <c r="J229" s="425"/>
      <c r="K229" s="425"/>
      <c r="L229" s="425"/>
      <c r="M229" s="425"/>
    </row>
    <row r="230" spans="5:13" x14ac:dyDescent="0.2">
      <c r="E230" s="425"/>
      <c r="F230" s="425"/>
      <c r="G230" s="425"/>
      <c r="H230" s="425"/>
      <c r="I230" s="425"/>
      <c r="J230" s="425"/>
      <c r="K230" s="425"/>
      <c r="L230" s="425"/>
      <c r="M230" s="425"/>
    </row>
    <row r="231" spans="5:13" x14ac:dyDescent="0.2">
      <c r="E231" s="425"/>
      <c r="F231" s="425"/>
      <c r="G231" s="425"/>
      <c r="H231" s="425"/>
      <c r="I231" s="425"/>
      <c r="J231" s="425"/>
      <c r="K231" s="425"/>
      <c r="L231" s="425"/>
      <c r="M231" s="425"/>
    </row>
    <row r="232" spans="5:13" x14ac:dyDescent="0.2">
      <c r="E232" s="425"/>
      <c r="F232" s="425"/>
      <c r="G232" s="425"/>
      <c r="H232" s="425"/>
      <c r="I232" s="425"/>
      <c r="J232" s="425"/>
      <c r="K232" s="425"/>
      <c r="L232" s="425"/>
      <c r="M232" s="425"/>
    </row>
    <row r="233" spans="5:13" x14ac:dyDescent="0.2">
      <c r="E233" s="425"/>
      <c r="F233" s="425"/>
      <c r="G233" s="425"/>
      <c r="H233" s="425"/>
      <c r="I233" s="425"/>
      <c r="J233" s="425"/>
      <c r="K233" s="425"/>
      <c r="L233" s="425"/>
      <c r="M233" s="425"/>
    </row>
    <row r="234" spans="5:13" ht="18" customHeight="1" x14ac:dyDescent="0.2">
      <c r="E234" s="425"/>
      <c r="F234" s="425"/>
      <c r="G234" s="425"/>
      <c r="H234" s="425"/>
      <c r="I234" s="425"/>
      <c r="J234" s="425"/>
      <c r="K234" s="425"/>
      <c r="L234" s="425"/>
      <c r="M234" s="425"/>
    </row>
    <row r="235" spans="5:13" ht="18" customHeight="1" x14ac:dyDescent="0.2">
      <c r="E235" s="425"/>
      <c r="F235" s="425"/>
      <c r="G235" s="425"/>
      <c r="H235" s="425"/>
      <c r="I235" s="425"/>
      <c r="J235" s="425"/>
      <c r="K235" s="425"/>
      <c r="L235" s="425"/>
      <c r="M235" s="425"/>
    </row>
    <row r="236" spans="5:13" ht="18" customHeight="1" x14ac:dyDescent="0.2">
      <c r="E236" s="425"/>
      <c r="F236" s="425"/>
      <c r="G236" s="425"/>
      <c r="H236" s="425"/>
      <c r="I236" s="425"/>
      <c r="J236" s="425"/>
      <c r="K236" s="425"/>
      <c r="L236" s="425"/>
      <c r="M236" s="425"/>
    </row>
    <row r="237" spans="5:13" ht="18" customHeight="1" x14ac:dyDescent="0.2">
      <c r="E237" s="425"/>
      <c r="F237" s="425"/>
      <c r="G237" s="425"/>
      <c r="H237" s="425"/>
      <c r="I237" s="425"/>
      <c r="J237" s="425"/>
      <c r="K237" s="425"/>
      <c r="L237" s="425"/>
      <c r="M237" s="425"/>
    </row>
    <row r="238" spans="5:13" ht="18" customHeight="1" x14ac:dyDescent="0.2">
      <c r="E238" s="425"/>
      <c r="F238" s="425"/>
      <c r="G238" s="425"/>
      <c r="H238" s="425"/>
      <c r="I238" s="425"/>
      <c r="J238" s="425"/>
      <c r="K238" s="425"/>
      <c r="L238" s="425"/>
      <c r="M238" s="425"/>
    </row>
    <row r="239" spans="5:13" ht="18" customHeight="1" x14ac:dyDescent="0.2">
      <c r="E239" s="425"/>
      <c r="F239" s="425"/>
      <c r="G239" s="425"/>
      <c r="H239" s="425"/>
      <c r="I239" s="425"/>
      <c r="J239" s="425"/>
      <c r="K239" s="425"/>
      <c r="L239" s="425"/>
      <c r="M239" s="425"/>
    </row>
    <row r="240" spans="5:13" ht="27.75" customHeight="1" x14ac:dyDescent="0.2">
      <c r="E240" s="425"/>
      <c r="F240" s="425"/>
      <c r="G240" s="425"/>
      <c r="H240" s="425"/>
      <c r="I240" s="425"/>
      <c r="J240" s="425"/>
      <c r="K240" s="425"/>
      <c r="L240" s="425"/>
      <c r="M240" s="425"/>
    </row>
    <row r="241" spans="5:13" ht="27.75" customHeight="1" x14ac:dyDescent="0.2">
      <c r="E241" s="425"/>
      <c r="F241" s="425"/>
      <c r="G241" s="425"/>
      <c r="H241" s="425"/>
      <c r="I241" s="425"/>
      <c r="J241" s="425"/>
      <c r="K241" s="425"/>
      <c r="L241" s="425"/>
      <c r="M241" s="425"/>
    </row>
    <row r="242" spans="5:13" ht="18" customHeight="1" x14ac:dyDescent="0.2"/>
    <row r="243" spans="5:13" ht="18" customHeight="1" x14ac:dyDescent="0.2"/>
    <row r="244" spans="5:13" ht="18" customHeight="1" x14ac:dyDescent="0.2"/>
    <row r="245" spans="5:13" ht="18" customHeight="1" x14ac:dyDescent="0.2"/>
    <row r="246" spans="5:13" ht="18" customHeight="1" x14ac:dyDescent="0.2"/>
    <row r="247" spans="5:13" ht="18" customHeight="1" x14ac:dyDescent="0.2"/>
    <row r="248" spans="5:13" ht="18" customHeight="1" x14ac:dyDescent="0.2"/>
    <row r="249" spans="5:13" ht="18" customHeight="1" x14ac:dyDescent="0.2"/>
    <row r="250" spans="5:13" ht="18" customHeight="1" x14ac:dyDescent="0.2"/>
    <row r="251" spans="5:13" ht="18" customHeight="1" x14ac:dyDescent="0.2"/>
    <row r="252" spans="5:13" ht="18" customHeight="1" x14ac:dyDescent="0.2"/>
    <row r="253" spans="5:13" ht="18" customHeight="1" x14ac:dyDescent="0.2"/>
    <row r="254" spans="5:13" ht="18" customHeight="1" x14ac:dyDescent="0.2"/>
    <row r="255" spans="5:13" ht="18" customHeight="1" x14ac:dyDescent="0.2"/>
    <row r="256" spans="5:13" ht="18" customHeight="1" x14ac:dyDescent="0.2"/>
    <row r="257" ht="24.75" customHeight="1" x14ac:dyDescent="0.2"/>
    <row r="258" ht="30.75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3" ht="12.75" customHeight="1" x14ac:dyDescent="0.2"/>
    <row r="275" ht="12.75" customHeight="1" x14ac:dyDescent="0.2"/>
    <row r="276" ht="12.75" customHeight="1" x14ac:dyDescent="0.2"/>
    <row r="299" ht="21" customHeight="1" x14ac:dyDescent="0.2"/>
    <row r="300" ht="21" customHeight="1" x14ac:dyDescent="0.2"/>
    <row r="301" ht="21" customHeight="1" x14ac:dyDescent="0.2"/>
    <row r="302" ht="21" customHeight="1" x14ac:dyDescent="0.2"/>
    <row r="304" ht="22.5" customHeight="1" x14ac:dyDescent="0.2"/>
    <row r="305" ht="22.5" customHeight="1" x14ac:dyDescent="0.2"/>
    <row r="306" ht="29.2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2.5" customHeight="1" x14ac:dyDescent="0.2"/>
    <row r="319" ht="22.5" customHeight="1" x14ac:dyDescent="0.2"/>
    <row r="320" ht="22.5" customHeight="1" x14ac:dyDescent="0.2"/>
    <row r="321" ht="22.5" customHeight="1" x14ac:dyDescent="0.2"/>
    <row r="322" ht="24.75" customHeight="1" x14ac:dyDescent="0.2"/>
    <row r="323" ht="26.2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5" ht="22.5" customHeight="1" x14ac:dyDescent="0.2"/>
    <row r="337" ht="12.75" customHeight="1" x14ac:dyDescent="0.2"/>
    <row r="345" ht="12.75" customHeight="1" x14ac:dyDescent="0.2"/>
    <row r="363" ht="18" customHeight="1" x14ac:dyDescent="0.2"/>
    <row r="364" ht="18.75" customHeight="1" x14ac:dyDescent="0.2"/>
    <row r="365" ht="19.5" customHeight="1" x14ac:dyDescent="0.2"/>
    <row r="366" ht="18.75" customHeight="1" x14ac:dyDescent="0.2"/>
    <row r="368" ht="18.75" customHeight="1" x14ac:dyDescent="0.2"/>
    <row r="369" ht="17.25" customHeight="1" x14ac:dyDescent="0.2"/>
    <row r="370" ht="30.75" customHeight="1" x14ac:dyDescent="0.2"/>
    <row r="371" ht="17.25" customHeight="1" x14ac:dyDescent="0.2"/>
    <row r="372" ht="19.5" customHeight="1" x14ac:dyDescent="0.2"/>
    <row r="373" ht="20.25" customHeight="1" x14ac:dyDescent="0.2"/>
    <row r="374" ht="19.5" customHeight="1" x14ac:dyDescent="0.2"/>
    <row r="375" ht="18.75" customHeight="1" x14ac:dyDescent="0.2"/>
    <row r="376" ht="19.5" customHeight="1" x14ac:dyDescent="0.2"/>
    <row r="377" ht="18" customHeight="1" x14ac:dyDescent="0.2"/>
    <row r="378" ht="19.5" customHeight="1" x14ac:dyDescent="0.2"/>
    <row r="379" ht="19.5" customHeight="1" x14ac:dyDescent="0.2"/>
    <row r="380" ht="19.5" customHeight="1" x14ac:dyDescent="0.2"/>
    <row r="381" ht="19.5" customHeight="1" x14ac:dyDescent="0.2"/>
    <row r="382" ht="21" customHeight="1" x14ac:dyDescent="0.2"/>
    <row r="383" ht="19.5" customHeight="1" x14ac:dyDescent="0.2"/>
    <row r="384" ht="21" customHeight="1" x14ac:dyDescent="0.2"/>
    <row r="385" ht="21" customHeight="1" x14ac:dyDescent="0.2"/>
    <row r="386" ht="32.2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397" ht="19.5" customHeight="1" x14ac:dyDescent="0.2"/>
    <row r="398" ht="19.5" customHeight="1" x14ac:dyDescent="0.2"/>
    <row r="399" ht="19.5" customHeight="1" x14ac:dyDescent="0.2"/>
    <row r="400" ht="19.5" customHeight="1" x14ac:dyDescent="0.2"/>
    <row r="409" ht="12.75" customHeight="1" x14ac:dyDescent="0.2"/>
    <row r="496" ht="21" customHeight="1" x14ac:dyDescent="0.2"/>
    <row r="517" spans="6:8" x14ac:dyDescent="0.2">
      <c r="H517"/>
    </row>
    <row r="518" spans="6:8" x14ac:dyDescent="0.2">
      <c r="H518"/>
    </row>
    <row r="519" spans="6:8" x14ac:dyDescent="0.2">
      <c r="H519"/>
    </row>
    <row r="520" spans="6:8" x14ac:dyDescent="0.2">
      <c r="H520"/>
    </row>
    <row r="521" spans="6:8" x14ac:dyDescent="0.2">
      <c r="H521"/>
    </row>
    <row r="522" spans="6:8" x14ac:dyDescent="0.2">
      <c r="H522"/>
    </row>
    <row r="527" spans="6:8" x14ac:dyDescent="0.2">
      <c r="F527" s="327" t="e">
        <f>#REF!</f>
        <v>#REF!</v>
      </c>
      <c r="H527" s="311" t="s">
        <v>98</v>
      </c>
    </row>
    <row r="528" spans="6:8" x14ac:dyDescent="0.2">
      <c r="H528" s="320" t="s">
        <v>134</v>
      </c>
    </row>
    <row r="529" spans="5:8" x14ac:dyDescent="0.2">
      <c r="H529" s="320" t="s">
        <v>135</v>
      </c>
    </row>
    <row r="530" spans="5:8" x14ac:dyDescent="0.2">
      <c r="H530" s="320" t="s">
        <v>136</v>
      </c>
    </row>
    <row r="531" spans="5:8" x14ac:dyDescent="0.2">
      <c r="H531" s="320" t="s">
        <v>137</v>
      </c>
    </row>
    <row r="532" spans="5:8" x14ac:dyDescent="0.2">
      <c r="H532" s="320" t="s">
        <v>138</v>
      </c>
    </row>
    <row r="533" spans="5:8" x14ac:dyDescent="0.2">
      <c r="H533" s="320" t="s">
        <v>139</v>
      </c>
    </row>
    <row r="534" spans="5:8" x14ac:dyDescent="0.2">
      <c r="H534" s="320" t="s">
        <v>140</v>
      </c>
    </row>
    <row r="535" spans="5:8" x14ac:dyDescent="0.2">
      <c r="H535" s="320" t="s">
        <v>141</v>
      </c>
    </row>
    <row r="538" spans="5:8" x14ac:dyDescent="0.2">
      <c r="E538" s="329"/>
    </row>
    <row r="679" spans="15:24" ht="12.75" customHeight="1" x14ac:dyDescent="0.2">
      <c r="P679" s="752"/>
      <c r="Q679" s="325"/>
      <c r="R679" s="325"/>
      <c r="S679" s="326"/>
      <c r="T679" s="326"/>
      <c r="U679" s="326"/>
      <c r="V679" s="315"/>
      <c r="W679" s="326"/>
      <c r="X679" s="326"/>
    </row>
    <row r="682" spans="15:24" x14ac:dyDescent="0.2">
      <c r="Q682" s="322"/>
      <c r="R682" s="322"/>
      <c r="S682" s="322"/>
      <c r="T682" s="322"/>
      <c r="U682" s="322"/>
      <c r="V682" s="322"/>
      <c r="W682" s="322"/>
      <c r="X682" s="322"/>
    </row>
    <row r="683" spans="15:24" x14ac:dyDescent="0.2">
      <c r="O683"/>
      <c r="P683" s="316"/>
      <c r="Q683" s="753"/>
      <c r="R683" s="321"/>
      <c r="S683" s="323"/>
      <c r="T683" s="324"/>
      <c r="U683" s="321"/>
      <c r="V683" s="324"/>
      <c r="W683" s="324"/>
      <c r="X683" s="324"/>
    </row>
    <row r="684" spans="15:24" x14ac:dyDescent="0.2">
      <c r="O684"/>
      <c r="P684" s="742"/>
      <c r="Q684" s="753"/>
      <c r="R684" s="752"/>
      <c r="S684" s="752"/>
      <c r="T684" s="752"/>
      <c r="U684" s="752"/>
      <c r="V684" s="319"/>
      <c r="W684" s="319"/>
      <c r="X684" s="319"/>
    </row>
    <row r="685" spans="15:24" x14ac:dyDescent="0.2">
      <c r="O685"/>
      <c r="Q685" s="753"/>
      <c r="R685" s="752"/>
      <c r="S685" s="753" t="s">
        <v>142</v>
      </c>
      <c r="T685"/>
      <c r="U685" s="752"/>
      <c r="V685" s="319"/>
      <c r="W685" s="319"/>
      <c r="X685" s="319"/>
    </row>
    <row r="686" spans="15:24" x14ac:dyDescent="0.2">
      <c r="O686"/>
      <c r="P686" s="317"/>
      <c r="Q686" s="316"/>
      <c r="R686" s="752"/>
      <c r="S686" s="752"/>
      <c r="T686" s="752"/>
      <c r="U686" s="752"/>
      <c r="V686" s="752"/>
      <c r="W686" s="752"/>
      <c r="X686" s="752"/>
    </row>
    <row r="687" spans="15:24" x14ac:dyDescent="0.2">
      <c r="Q687" s="742"/>
      <c r="R687" s="742"/>
      <c r="S687" s="742"/>
      <c r="T687" s="742"/>
      <c r="U687" s="742"/>
      <c r="V687" s="314"/>
      <c r="W687" s="742"/>
      <c r="X687" s="742"/>
    </row>
    <row r="688" spans="15:24" x14ac:dyDescent="0.2">
      <c r="P688" s="314"/>
      <c r="Q688" s="751"/>
      <c r="R688" s="742"/>
      <c r="S688" s="742"/>
      <c r="T688" s="742"/>
      <c r="U688" s="742"/>
      <c r="V688" s="314"/>
      <c r="W688" s="742"/>
      <c r="X688" s="742"/>
    </row>
    <row r="689" spans="16:24" x14ac:dyDescent="0.2">
      <c r="R689" s="742"/>
      <c r="S689" s="742"/>
      <c r="T689" s="742"/>
      <c r="U689" s="752"/>
      <c r="V689" s="752"/>
      <c r="W689" s="742"/>
      <c r="X689" s="742"/>
    </row>
    <row r="690" spans="16:24" x14ac:dyDescent="0.2">
      <c r="P690" s="314"/>
      <c r="Q690" s="751" t="s">
        <v>124</v>
      </c>
      <c r="R690" s="742"/>
      <c r="S690" s="742"/>
      <c r="T690" s="742"/>
      <c r="U690" s="742"/>
      <c r="V690" s="314"/>
      <c r="W690" s="742"/>
      <c r="X690" s="742"/>
    </row>
    <row r="698" spans="16:24" x14ac:dyDescent="0.2">
      <c r="Q698" s="327" t="e">
        <f>SUM(#REF!)</f>
        <v>#REF!</v>
      </c>
      <c r="R698" s="328" t="s">
        <v>143</v>
      </c>
    </row>
    <row r="703" spans="16:24" x14ac:dyDescent="0.2">
      <c r="Q703" s="312"/>
    </row>
    <row r="710" spans="17:17" x14ac:dyDescent="0.2">
      <c r="Q710" s="312" t="e">
        <f>#REF!+#REF!</f>
        <v>#REF!</v>
      </c>
    </row>
    <row r="711" spans="17:17" x14ac:dyDescent="0.2">
      <c r="Q711" s="312" t="e">
        <f>#REF!+#REF!</f>
        <v>#REF!</v>
      </c>
    </row>
    <row r="712" spans="17:17" x14ac:dyDescent="0.2">
      <c r="Q712" s="312" t="e">
        <f>#REF!+#REF!</f>
        <v>#REF!</v>
      </c>
    </row>
    <row r="713" spans="17:17" x14ac:dyDescent="0.2">
      <c r="Q713" s="312" t="e">
        <f>#REF!+#REF!</f>
        <v>#REF!</v>
      </c>
    </row>
    <row r="714" spans="17:17" x14ac:dyDescent="0.2">
      <c r="Q714" s="312" t="e">
        <f>#REF!+#REF!</f>
        <v>#REF!</v>
      </c>
    </row>
    <row r="715" spans="17:17" x14ac:dyDescent="0.2">
      <c r="Q715" s="312" t="e">
        <f>#REF!+#REF!</f>
        <v>#REF!</v>
      </c>
    </row>
    <row r="720" spans="17:17" x14ac:dyDescent="0.2">
      <c r="Q720" s="327" t="e">
        <f>#REF!+#REF!</f>
        <v>#REF!</v>
      </c>
    </row>
    <row r="737" spans="15:15" x14ac:dyDescent="0.2">
      <c r="O737" s="329"/>
    </row>
    <row r="747" spans="15:15" x14ac:dyDescent="0.2">
      <c r="O747"/>
    </row>
    <row r="748" spans="15:15" x14ac:dyDescent="0.2">
      <c r="O748"/>
    </row>
    <row r="749" spans="15:15" x14ac:dyDescent="0.2">
      <c r="O749"/>
    </row>
    <row r="750" spans="15:15" x14ac:dyDescent="0.2">
      <c r="O750"/>
    </row>
  </sheetData>
  <mergeCells count="40">
    <mergeCell ref="J76:L76"/>
    <mergeCell ref="E77:F77"/>
    <mergeCell ref="G77:I77"/>
    <mergeCell ref="J77:L77"/>
    <mergeCell ref="E9:E10"/>
    <mergeCell ref="F9:F10"/>
    <mergeCell ref="G9:G10"/>
    <mergeCell ref="H9:J9"/>
    <mergeCell ref="K9:L9"/>
    <mergeCell ref="E3:L3"/>
    <mergeCell ref="E4:L4"/>
    <mergeCell ref="E5:L5"/>
    <mergeCell ref="E6:L6"/>
    <mergeCell ref="E7:L7"/>
    <mergeCell ref="M77:N77"/>
    <mergeCell ref="E98:L98"/>
    <mergeCell ref="E81:F81"/>
    <mergeCell ref="G81:I81"/>
    <mergeCell ref="J81:L81"/>
    <mergeCell ref="M81:N81"/>
    <mergeCell ref="J82:L82"/>
    <mergeCell ref="M82:N82"/>
    <mergeCell ref="G84:H84"/>
    <mergeCell ref="I84:L84"/>
    <mergeCell ref="M84:N84"/>
    <mergeCell ref="E96:L96"/>
    <mergeCell ref="E97:L97"/>
    <mergeCell ref="E80:F80"/>
    <mergeCell ref="G80:I80"/>
    <mergeCell ref="J80:L80"/>
    <mergeCell ref="G150:H150"/>
    <mergeCell ref="I150:L150"/>
    <mergeCell ref="G151:H151"/>
    <mergeCell ref="I151:L151"/>
    <mergeCell ref="J142:L142"/>
    <mergeCell ref="G143:I143"/>
    <mergeCell ref="J143:L143"/>
    <mergeCell ref="J147:L147"/>
    <mergeCell ref="J148:L148"/>
    <mergeCell ref="J149:L149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  <rowBreaks count="1" manualBreakCount="1">
    <brk id="46" min="4" max="11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X746"/>
  <sheetViews>
    <sheetView tabSelected="1" topLeftCell="D1" zoomScaleNormal="100" zoomScaleSheetLayoutView="100" workbookViewId="0">
      <pane xSplit="2" ySplit="13" topLeftCell="G57" activePane="bottomRight" state="frozen"/>
      <selection activeCell="D1" sqref="D1"/>
      <selection pane="topRight" activeCell="F1" sqref="F1"/>
      <selection pane="bottomLeft" activeCell="D15" sqref="D15"/>
      <selection pane="bottomRight" activeCell="J68" sqref="J68"/>
    </sheetView>
  </sheetViews>
  <sheetFormatPr defaultColWidth="9.140625" defaultRowHeight="12.75" x14ac:dyDescent="0.2"/>
  <cols>
    <col min="1" max="1" width="1.85546875" style="535" hidden="1" customWidth="1"/>
    <col min="2" max="2" width="1.5703125" style="535" hidden="1" customWidth="1"/>
    <col min="3" max="4" width="5" style="535" hidden="1" customWidth="1"/>
    <col min="5" max="5" width="14.7109375" style="535" customWidth="1"/>
    <col min="6" max="6" width="68.42578125" style="535" customWidth="1"/>
    <col min="7" max="7" width="22.42578125" style="535" bestFit="1" customWidth="1"/>
    <col min="8" max="8" width="21" style="535" customWidth="1"/>
    <col min="9" max="9" width="21.140625" style="535" customWidth="1"/>
    <col min="10" max="10" width="23.42578125" style="535" bestFit="1" customWidth="1"/>
    <col min="11" max="11" width="13.42578125" style="535" bestFit="1" customWidth="1"/>
    <col min="12" max="12" width="18.140625" style="535" customWidth="1"/>
    <col min="13" max="13" width="18.85546875" style="535" bestFit="1" customWidth="1"/>
    <col min="14" max="14" width="20.7109375" style="535" bestFit="1" customWidth="1"/>
    <col min="15" max="15" width="18.28515625" style="535" bestFit="1" customWidth="1"/>
    <col min="16" max="16" width="17.28515625" style="535" bestFit="1" customWidth="1"/>
    <col min="17" max="17" width="20.42578125" style="535" customWidth="1"/>
    <col min="18" max="18" width="19.42578125" style="535" bestFit="1" customWidth="1"/>
    <col min="19" max="19" width="16.42578125" style="535" customWidth="1"/>
    <col min="20" max="20" width="30.7109375" style="535" customWidth="1"/>
    <col min="21" max="16384" width="9.140625" style="535"/>
  </cols>
  <sheetData>
    <row r="2" spans="5:16" x14ac:dyDescent="0.2">
      <c r="P2" s="535" t="s">
        <v>276</v>
      </c>
    </row>
    <row r="3" spans="5:16" ht="15" x14ac:dyDescent="0.2">
      <c r="E3" s="853" t="s">
        <v>114</v>
      </c>
      <c r="F3" s="853"/>
      <c r="G3" s="853"/>
      <c r="H3" s="853"/>
      <c r="I3" s="853"/>
      <c r="J3" s="853"/>
      <c r="K3" s="853"/>
      <c r="L3" s="853"/>
      <c r="M3" s="536"/>
      <c r="N3" s="536"/>
    </row>
    <row r="4" spans="5:16" ht="15" x14ac:dyDescent="0.2">
      <c r="E4" s="853" t="s">
        <v>164</v>
      </c>
      <c r="F4" s="853"/>
      <c r="G4" s="853"/>
      <c r="H4" s="853"/>
      <c r="I4" s="853"/>
      <c r="J4" s="853"/>
      <c r="K4" s="853"/>
      <c r="L4" s="853"/>
      <c r="M4" s="536"/>
      <c r="N4" s="536"/>
    </row>
    <row r="5" spans="5:16" ht="15" x14ac:dyDescent="0.2">
      <c r="E5" s="853" t="s">
        <v>332</v>
      </c>
      <c r="F5" s="853"/>
      <c r="G5" s="853"/>
      <c r="H5" s="853"/>
      <c r="I5" s="853"/>
      <c r="J5" s="853"/>
      <c r="K5" s="853"/>
      <c r="L5" s="853"/>
      <c r="M5" s="536"/>
      <c r="N5" s="536"/>
    </row>
    <row r="6" spans="5:16" ht="13.5" thickBot="1" x14ac:dyDescent="0.25"/>
    <row r="7" spans="5:16" ht="78.75" customHeight="1" thickBot="1" x14ac:dyDescent="0.25">
      <c r="E7" s="537" t="s">
        <v>146</v>
      </c>
      <c r="F7" s="538" t="s">
        <v>0</v>
      </c>
      <c r="G7" s="539" t="s">
        <v>221</v>
      </c>
      <c r="H7" s="539" t="s">
        <v>219</v>
      </c>
      <c r="I7" s="539" t="s">
        <v>220</v>
      </c>
      <c r="J7" s="539" t="s">
        <v>113</v>
      </c>
      <c r="K7" s="539" t="s">
        <v>156</v>
      </c>
      <c r="L7" s="540" t="s">
        <v>144</v>
      </c>
    </row>
    <row r="8" spans="5:16" ht="18.75" customHeight="1" x14ac:dyDescent="0.2">
      <c r="E8" s="541" t="s">
        <v>158</v>
      </c>
      <c r="F8" s="542" t="s">
        <v>45</v>
      </c>
      <c r="G8" s="471">
        <f>G9+G10+G11</f>
        <v>75158838000</v>
      </c>
      <c r="H8" s="471">
        <f>H9+H11+H10</f>
        <v>4226880772</v>
      </c>
      <c r="I8" s="471">
        <f>I9+I11+I10</f>
        <v>4226880772</v>
      </c>
      <c r="J8" s="471">
        <f>J9+J11+J10</f>
        <v>45475842465.919998</v>
      </c>
      <c r="K8" s="544">
        <f>J8/G8*100</f>
        <v>60.506313929334567</v>
      </c>
      <c r="L8" s="545"/>
      <c r="M8" s="571">
        <f>H14+H24+H35+H41+H44+H45+H48+H51+H52</f>
        <v>2804243691</v>
      </c>
      <c r="N8" s="546"/>
    </row>
    <row r="9" spans="5:16" ht="18.75" customHeight="1" x14ac:dyDescent="0.2">
      <c r="E9" s="541" t="s">
        <v>168</v>
      </c>
      <c r="F9" s="547" t="s">
        <v>26</v>
      </c>
      <c r="G9" s="472">
        <f>$G$13</f>
        <v>74320354000</v>
      </c>
      <c r="H9" s="472">
        <f>H13</f>
        <v>4103984990</v>
      </c>
      <c r="I9" s="472">
        <f t="shared" ref="I9:J9" si="0">I13</f>
        <v>4103984990</v>
      </c>
      <c r="J9" s="472">
        <f t="shared" si="0"/>
        <v>44115871619</v>
      </c>
      <c r="K9" s="549">
        <f>J9/G9*100</f>
        <v>59.359070893284496</v>
      </c>
      <c r="L9" s="550"/>
      <c r="M9" s="773">
        <v>38584791930.900002</v>
      </c>
      <c r="N9" s="774" t="s">
        <v>333</v>
      </c>
    </row>
    <row r="10" spans="5:16" ht="18.75" customHeight="1" x14ac:dyDescent="0.2">
      <c r="E10" s="541" t="s">
        <v>169</v>
      </c>
      <c r="F10" s="547" t="s">
        <v>27</v>
      </c>
      <c r="G10" s="472">
        <f>$G$60</f>
        <v>538484000</v>
      </c>
      <c r="H10" s="472">
        <f>H60</f>
        <v>0</v>
      </c>
      <c r="I10" s="472">
        <f t="shared" ref="I10:J10" si="1">I60</f>
        <v>0</v>
      </c>
      <c r="J10" s="472">
        <f t="shared" si="1"/>
        <v>30385600</v>
      </c>
      <c r="K10" s="549">
        <f>J10/G10*100</f>
        <v>5.6428046144360842</v>
      </c>
      <c r="L10" s="550"/>
      <c r="M10" s="772">
        <f>J9-M9</f>
        <v>5531079688.0999985</v>
      </c>
      <c r="N10" s="775"/>
    </row>
    <row r="11" spans="5:16" ht="18.75" customHeight="1" x14ac:dyDescent="0.2">
      <c r="E11" s="541" t="str">
        <f>E64</f>
        <v>4.1.04</v>
      </c>
      <c r="F11" s="547" t="s">
        <v>129</v>
      </c>
      <c r="G11" s="472">
        <f>G64</f>
        <v>300000000</v>
      </c>
      <c r="H11" s="472">
        <f>H64</f>
        <v>122895782</v>
      </c>
      <c r="I11" s="472">
        <f t="shared" ref="I11" si="2">I64</f>
        <v>122895782</v>
      </c>
      <c r="J11" s="472">
        <f>J64</f>
        <v>1329585246.9200001</v>
      </c>
      <c r="K11" s="549">
        <f>J11/G11*100</f>
        <v>443.19508230666668</v>
      </c>
      <c r="L11" s="550"/>
    </row>
    <row r="12" spans="5:16" ht="5.0999999999999996" customHeight="1" x14ac:dyDescent="0.2">
      <c r="E12" s="554"/>
      <c r="F12" s="555"/>
      <c r="G12" s="556"/>
      <c r="H12" s="556"/>
      <c r="I12" s="556"/>
      <c r="J12" s="556"/>
      <c r="K12" s="558"/>
      <c r="L12" s="559"/>
    </row>
    <row r="13" spans="5:16" ht="18.75" customHeight="1" x14ac:dyDescent="0.2">
      <c r="E13" s="560" t="str">
        <f>E9</f>
        <v>4.1.01</v>
      </c>
      <c r="F13" s="561" t="str">
        <f>F9</f>
        <v>PENDAPATAN PAJAK DAERAH</v>
      </c>
      <c r="G13" s="562">
        <f>G14+G24+G35+G41+G44+G45+G48+G51+G52+G55+G58</f>
        <v>74320354000</v>
      </c>
      <c r="H13" s="562">
        <f>H14+H24+H35+H41+H44+H45+H48+H51+H52+H55+H58</f>
        <v>4103984990</v>
      </c>
      <c r="I13" s="562">
        <f>H13</f>
        <v>4103984990</v>
      </c>
      <c r="J13" s="562">
        <f>J14+J24+J35+J41+J44+J45+J48+J51+J52+J55+J58</f>
        <v>44115871619</v>
      </c>
      <c r="K13" s="564">
        <f>J13/G13*100</f>
        <v>59.359070893284496</v>
      </c>
      <c r="L13" s="565"/>
      <c r="M13" s="571"/>
    </row>
    <row r="14" spans="5:16" ht="18.75" customHeight="1" x14ac:dyDescent="0.2">
      <c r="E14" s="566" t="s">
        <v>170</v>
      </c>
      <c r="F14" s="567" t="s">
        <v>157</v>
      </c>
      <c r="G14" s="473">
        <f>G15+G18+G21</f>
        <v>2463180809</v>
      </c>
      <c r="H14" s="473">
        <f>H15+H18+H21</f>
        <v>392605372</v>
      </c>
      <c r="I14" s="473">
        <f t="shared" ref="I14:J14" si="3">I15+I18+I21</f>
        <v>392605372</v>
      </c>
      <c r="J14" s="473">
        <f t="shared" si="3"/>
        <v>1679311270</v>
      </c>
      <c r="K14" s="569">
        <f>J14/G14*100</f>
        <v>68.176532711854193</v>
      </c>
      <c r="L14" s="570"/>
    </row>
    <row r="15" spans="5:16" ht="18.75" customHeight="1" x14ac:dyDescent="0.2">
      <c r="E15" s="572" t="s">
        <v>171</v>
      </c>
      <c r="F15" s="573" t="s">
        <v>175</v>
      </c>
      <c r="G15" s="474">
        <v>2001580809</v>
      </c>
      <c r="H15" s="474">
        <f>H16+H17</f>
        <v>364147145</v>
      </c>
      <c r="I15" s="474">
        <f t="shared" ref="I15:J15" si="4">I16+I17</f>
        <v>364147145</v>
      </c>
      <c r="J15" s="474">
        <f t="shared" si="4"/>
        <v>1299462974</v>
      </c>
      <c r="K15" s="575">
        <f>J15/G15*100</f>
        <v>64.921834190107887</v>
      </c>
      <c r="L15" s="570"/>
      <c r="M15" s="666"/>
    </row>
    <row r="16" spans="5:16" ht="18.75" customHeight="1" x14ac:dyDescent="0.2">
      <c r="E16" s="572"/>
      <c r="F16" s="577" t="s">
        <v>149</v>
      </c>
      <c r="G16" s="475"/>
      <c r="H16" s="474">
        <v>364147145</v>
      </c>
      <c r="I16" s="474">
        <f>H16</f>
        <v>364147145</v>
      </c>
      <c r="J16" s="782">
        <f>H16+'REKON-NOVEMBER'!J16</f>
        <v>1299182974</v>
      </c>
      <c r="K16" s="578"/>
      <c r="L16" s="570"/>
      <c r="M16" s="546"/>
      <c r="N16" s="546"/>
    </row>
    <row r="17" spans="5:16" ht="18.75" customHeight="1" x14ac:dyDescent="0.2">
      <c r="E17" s="572"/>
      <c r="F17" s="577" t="s">
        <v>147</v>
      </c>
      <c r="G17" s="475"/>
      <c r="H17" s="486"/>
      <c r="I17" s="475">
        <f t="shared" ref="I17:I23" si="5">H17</f>
        <v>0</v>
      </c>
      <c r="J17" s="782">
        <f>H17+'REKON-NOVEMBER'!J17</f>
        <v>280000</v>
      </c>
      <c r="K17" s="578"/>
      <c r="L17" s="570"/>
      <c r="M17" s="571"/>
    </row>
    <row r="18" spans="5:16" ht="21.75" customHeight="1" x14ac:dyDescent="0.2">
      <c r="E18" s="572" t="s">
        <v>173</v>
      </c>
      <c r="F18" s="580" t="s">
        <v>172</v>
      </c>
      <c r="G18" s="474">
        <v>350000000</v>
      </c>
      <c r="H18" s="474">
        <f>H19+H20</f>
        <v>23888227</v>
      </c>
      <c r="I18" s="474">
        <f t="shared" ref="I18" si="6">I19+I20</f>
        <v>23888227</v>
      </c>
      <c r="J18" s="474">
        <f>J19+J20</f>
        <v>330433796</v>
      </c>
      <c r="K18" s="575">
        <f>J18/G18*100</f>
        <v>94.409655999999998</v>
      </c>
      <c r="L18" s="570"/>
      <c r="M18" s="546"/>
      <c r="N18" s="546"/>
    </row>
    <row r="19" spans="5:16" ht="36.75" customHeight="1" x14ac:dyDescent="0.2">
      <c r="E19" s="572"/>
      <c r="F19" s="581" t="s">
        <v>150</v>
      </c>
      <c r="G19" s="474"/>
      <c r="H19" s="475">
        <v>23888227</v>
      </c>
      <c r="I19" s="475">
        <f t="shared" si="5"/>
        <v>23888227</v>
      </c>
      <c r="J19" s="782">
        <f>H19+'REKON-NOVEMBER'!J19</f>
        <v>310982500</v>
      </c>
      <c r="K19" s="575"/>
      <c r="L19" s="570"/>
      <c r="M19" s="576"/>
    </row>
    <row r="20" spans="5:16" ht="34.5" customHeight="1" x14ac:dyDescent="0.2">
      <c r="E20" s="572"/>
      <c r="F20" s="581" t="s">
        <v>148</v>
      </c>
      <c r="G20" s="475"/>
      <c r="H20" s="475">
        <v>0</v>
      </c>
      <c r="I20" s="475">
        <f t="shared" si="5"/>
        <v>0</v>
      </c>
      <c r="J20" s="782">
        <f>H20+'REKON-NOVEMBER'!J20</f>
        <v>19451296</v>
      </c>
      <c r="K20" s="575"/>
      <c r="L20" s="570"/>
      <c r="M20" s="546"/>
    </row>
    <row r="21" spans="5:16" ht="18.75" customHeight="1" x14ac:dyDescent="0.2">
      <c r="E21" s="572" t="s">
        <v>174</v>
      </c>
      <c r="F21" s="573" t="s">
        <v>176</v>
      </c>
      <c r="G21" s="474">
        <v>111600000</v>
      </c>
      <c r="H21" s="474">
        <f>H22+H23</f>
        <v>4570000</v>
      </c>
      <c r="I21" s="474">
        <f t="shared" ref="I21:J21" si="7">I22+I23</f>
        <v>4570000</v>
      </c>
      <c r="J21" s="474">
        <f t="shared" si="7"/>
        <v>49414500</v>
      </c>
      <c r="K21" s="575">
        <f>J21/G21*100</f>
        <v>44.278225806451616</v>
      </c>
      <c r="L21" s="671"/>
      <c r="M21" s="546"/>
    </row>
    <row r="22" spans="5:16" ht="18.75" customHeight="1" x14ac:dyDescent="0.2">
      <c r="E22" s="572"/>
      <c r="F22" s="577" t="s">
        <v>151</v>
      </c>
      <c r="G22" s="474"/>
      <c r="H22" s="475">
        <v>4570000</v>
      </c>
      <c r="I22" s="475">
        <f t="shared" si="5"/>
        <v>4570000</v>
      </c>
      <c r="J22" s="474">
        <f>H22+'REKON-NOVEMBER'!J22</f>
        <v>48564500</v>
      </c>
      <c r="K22" s="575"/>
      <c r="L22" s="570"/>
      <c r="M22" s="770" t="s">
        <v>331</v>
      </c>
    </row>
    <row r="23" spans="5:16" ht="18.75" customHeight="1" x14ac:dyDescent="0.2">
      <c r="E23" s="572"/>
      <c r="F23" s="577" t="str">
        <f xml:space="preserve"> "Penerimaan Piutang " &amp;F21</f>
        <v>Penerimaan Piutang Pajak Wisma Pariwisata</v>
      </c>
      <c r="G23" s="475"/>
      <c r="H23" s="475">
        <v>0</v>
      </c>
      <c r="I23" s="475">
        <f t="shared" si="5"/>
        <v>0</v>
      </c>
      <c r="J23" s="474">
        <f>H23+'REKON-NOVEMBER'!J23</f>
        <v>850000</v>
      </c>
      <c r="K23" s="575"/>
      <c r="L23" s="570"/>
      <c r="M23" s="771">
        <v>2489541434</v>
      </c>
      <c r="N23" s="719">
        <v>0.75</v>
      </c>
    </row>
    <row r="24" spans="5:16" ht="18.75" customHeight="1" x14ac:dyDescent="0.2">
      <c r="E24" s="566" t="s">
        <v>177</v>
      </c>
      <c r="F24" s="582" t="s">
        <v>159</v>
      </c>
      <c r="G24" s="476">
        <v>3637447807</v>
      </c>
      <c r="H24" s="473">
        <f>H25+H28+H31+H34</f>
        <v>456482571</v>
      </c>
      <c r="I24" s="473">
        <f t="shared" ref="I24:J24" si="8">I25+I28+I31+I34</f>
        <v>456482571</v>
      </c>
      <c r="J24" s="473">
        <f t="shared" si="8"/>
        <v>2924036161</v>
      </c>
      <c r="K24" s="569">
        <f>J24/G24*100</f>
        <v>80.387027282505827</v>
      </c>
      <c r="L24" s="724"/>
      <c r="M24" s="571">
        <f>G24*75%</f>
        <v>2728085855.25</v>
      </c>
      <c r="N24" s="723">
        <f>J24-M24</f>
        <v>195950305.75</v>
      </c>
      <c r="O24" s="771">
        <f>M23-M24</f>
        <v>-238544421.25</v>
      </c>
    </row>
    <row r="25" spans="5:16" ht="18.75" customHeight="1" x14ac:dyDescent="0.2">
      <c r="E25" s="572" t="s">
        <v>178</v>
      </c>
      <c r="F25" s="573" t="s">
        <v>179</v>
      </c>
      <c r="G25" s="477"/>
      <c r="H25" s="474">
        <f>H26+H27</f>
        <v>151961874</v>
      </c>
      <c r="I25" s="474">
        <f t="shared" ref="I25:J25" si="9">I26+I27</f>
        <v>151961874</v>
      </c>
      <c r="J25" s="474">
        <f t="shared" si="9"/>
        <v>1257647356</v>
      </c>
      <c r="K25" s="575"/>
      <c r="L25" s="570"/>
      <c r="M25" s="546">
        <f>2728085855.25*5%</f>
        <v>136404292.76250002</v>
      </c>
      <c r="N25" s="576"/>
      <c r="P25" s="551"/>
    </row>
    <row r="26" spans="5:16" ht="18.75" customHeight="1" x14ac:dyDescent="0.2">
      <c r="E26" s="572"/>
      <c r="F26" s="577" t="s">
        <v>180</v>
      </c>
      <c r="G26" s="474"/>
      <c r="H26" s="475">
        <v>151961874</v>
      </c>
      <c r="I26" s="475">
        <f t="shared" ref="I26:I50" si="10">H26</f>
        <v>151961874</v>
      </c>
      <c r="J26" s="782">
        <f>H26+'REKON-NOVEMBER'!J26</f>
        <v>1155463530</v>
      </c>
      <c r="K26" s="575"/>
      <c r="L26" s="570"/>
      <c r="M26" s="546"/>
      <c r="N26" s="576"/>
    </row>
    <row r="27" spans="5:16" ht="18.75" customHeight="1" x14ac:dyDescent="0.2">
      <c r="E27" s="572"/>
      <c r="F27" s="577" t="str">
        <f xml:space="preserve"> "Penerimaan Piutang " &amp;F25</f>
        <v>Penerimaan Piutang Pajak Restoran dan Sejenisnya</v>
      </c>
      <c r="G27" s="475"/>
      <c r="H27" s="486">
        <v>0</v>
      </c>
      <c r="I27" s="475">
        <f t="shared" si="10"/>
        <v>0</v>
      </c>
      <c r="J27" s="782">
        <f>H27+'REKON-NOVEMBER'!J27</f>
        <v>102183826</v>
      </c>
      <c r="K27" s="578"/>
      <c r="L27" s="570"/>
      <c r="M27" s="546"/>
    </row>
    <row r="28" spans="5:16" ht="18.75" customHeight="1" x14ac:dyDescent="0.2">
      <c r="E28" s="572" t="s">
        <v>181</v>
      </c>
      <c r="F28" s="573" t="s">
        <v>182</v>
      </c>
      <c r="G28" s="477"/>
      <c r="H28" s="483">
        <f>H29+H30</f>
        <v>16185980</v>
      </c>
      <c r="I28" s="483">
        <f t="shared" ref="I28:J28" si="11">I29+I30</f>
        <v>16185980</v>
      </c>
      <c r="J28" s="483">
        <f t="shared" si="11"/>
        <v>189364247</v>
      </c>
      <c r="K28" s="575"/>
      <c r="L28" s="570"/>
      <c r="M28" s="576"/>
    </row>
    <row r="29" spans="5:16" ht="18.75" customHeight="1" x14ac:dyDescent="0.2">
      <c r="E29" s="572"/>
      <c r="F29" s="577" t="s">
        <v>183</v>
      </c>
      <c r="G29" s="474"/>
      <c r="H29" s="475">
        <v>16185980</v>
      </c>
      <c r="I29" s="475">
        <f t="shared" si="10"/>
        <v>16185980</v>
      </c>
      <c r="J29" s="782">
        <f>H29+'REKON-NOVEMBER'!J29</f>
        <v>182616947</v>
      </c>
      <c r="K29" s="575"/>
      <c r="L29" s="570"/>
      <c r="M29" s="552"/>
      <c r="N29" s="583"/>
    </row>
    <row r="30" spans="5:16" ht="18.75" customHeight="1" x14ac:dyDescent="0.2">
      <c r="E30" s="572"/>
      <c r="F30" s="577" t="str">
        <f xml:space="preserve"> "Penerimaan Piutang " &amp;F28</f>
        <v>Penerimaan Piutang Pajak Rumah Makan dan Sejenisnya</v>
      </c>
      <c r="G30" s="475"/>
      <c r="H30" s="486"/>
      <c r="I30" s="475">
        <f t="shared" si="10"/>
        <v>0</v>
      </c>
      <c r="J30" s="782">
        <f>H30+'REKON-NOVEMBER'!J30</f>
        <v>6747300</v>
      </c>
      <c r="K30" s="578"/>
      <c r="L30" s="570"/>
      <c r="M30" s="546"/>
      <c r="N30" s="584"/>
    </row>
    <row r="31" spans="5:16" ht="18.75" customHeight="1" x14ac:dyDescent="0.2">
      <c r="E31" s="572" t="s">
        <v>184</v>
      </c>
      <c r="F31" s="573" t="s">
        <v>185</v>
      </c>
      <c r="G31" s="477"/>
      <c r="H31" s="474">
        <f>H32+H33</f>
        <v>38076967</v>
      </c>
      <c r="I31" s="474">
        <f t="shared" ref="I31:J31" si="12">I32+I33</f>
        <v>38076967</v>
      </c>
      <c r="J31" s="474">
        <f t="shared" si="12"/>
        <v>450533668</v>
      </c>
      <c r="K31" s="575"/>
      <c r="L31" s="570"/>
      <c r="M31" s="475"/>
    </row>
    <row r="32" spans="5:16" ht="18.75" customHeight="1" x14ac:dyDescent="0.2">
      <c r="E32" s="572"/>
      <c r="F32" s="577" t="s">
        <v>186</v>
      </c>
      <c r="G32" s="475"/>
      <c r="H32" s="475">
        <v>38076967</v>
      </c>
      <c r="I32" s="475">
        <f t="shared" si="10"/>
        <v>38076967</v>
      </c>
      <c r="J32" s="782">
        <f>H32+'REKON-NOVEMBER'!J32</f>
        <v>412110300</v>
      </c>
      <c r="K32" s="578"/>
      <c r="L32" s="570"/>
      <c r="M32" s="546"/>
      <c r="N32" s="552"/>
    </row>
    <row r="33" spans="5:15" ht="18.75" customHeight="1" x14ac:dyDescent="0.2">
      <c r="E33" s="572"/>
      <c r="F33" s="577" t="str">
        <f xml:space="preserve"> "Penerimaan Piutang " &amp;F31</f>
        <v>Penerimaan Piutang Pajak Kafetaria dan Sejenisnya</v>
      </c>
      <c r="G33" s="475"/>
      <c r="H33" s="486">
        <v>0</v>
      </c>
      <c r="I33" s="475">
        <f t="shared" si="10"/>
        <v>0</v>
      </c>
      <c r="J33" s="782">
        <f>H33+'REKON-NOVEMBER'!J33</f>
        <v>38423368</v>
      </c>
      <c r="K33" s="575"/>
      <c r="L33" s="570"/>
      <c r="M33" s="576"/>
      <c r="N33" s="546"/>
    </row>
    <row r="34" spans="5:15" ht="18.75" customHeight="1" x14ac:dyDescent="0.2">
      <c r="E34" s="572" t="s">
        <v>188</v>
      </c>
      <c r="F34" s="573" t="s">
        <v>187</v>
      </c>
      <c r="G34" s="477"/>
      <c r="H34" s="474">
        <f>250257750</f>
        <v>250257750</v>
      </c>
      <c r="I34" s="474">
        <f>H34</f>
        <v>250257750</v>
      </c>
      <c r="J34" s="474">
        <f>H34+'REKON-NOVEMBER'!J34</f>
        <v>1026490890</v>
      </c>
      <c r="K34" s="575"/>
      <c r="L34" s="570"/>
      <c r="M34" s="571"/>
      <c r="N34" s="546"/>
    </row>
    <row r="35" spans="5:15" ht="18.75" customHeight="1" x14ac:dyDescent="0.2">
      <c r="E35" s="566" t="s">
        <v>189</v>
      </c>
      <c r="F35" s="567" t="s">
        <v>160</v>
      </c>
      <c r="G35" s="473">
        <f>G36+G39</f>
        <v>11590549</v>
      </c>
      <c r="H35" s="473">
        <f>H36</f>
        <v>1140000</v>
      </c>
      <c r="I35" s="473">
        <f t="shared" ref="I35:J35" si="13">I36</f>
        <v>1140000</v>
      </c>
      <c r="J35" s="473">
        <f t="shared" si="13"/>
        <v>15790000</v>
      </c>
      <c r="K35" s="569">
        <f>J35/G35*100</f>
        <v>136.23168324468494</v>
      </c>
      <c r="L35" s="570"/>
      <c r="N35" s="546"/>
    </row>
    <row r="36" spans="5:15" ht="18.75" customHeight="1" x14ac:dyDescent="0.2">
      <c r="E36" s="585" t="s">
        <v>191</v>
      </c>
      <c r="F36" s="586" t="s">
        <v>190</v>
      </c>
      <c r="G36" s="474">
        <v>11590549</v>
      </c>
      <c r="H36" s="474">
        <f>H37+H38+H39+H40</f>
        <v>1140000</v>
      </c>
      <c r="I36" s="474">
        <f>H36</f>
        <v>1140000</v>
      </c>
      <c r="J36" s="474">
        <f>H36+'REKON-NOVEMBER'!J36</f>
        <v>15790000</v>
      </c>
      <c r="K36" s="575">
        <f>J36/G36*100</f>
        <v>136.23168324468494</v>
      </c>
      <c r="L36" s="570"/>
      <c r="N36" s="587"/>
      <c r="O36" s="552"/>
    </row>
    <row r="37" spans="5:15" ht="18.75" customHeight="1" x14ac:dyDescent="0.2">
      <c r="E37" s="585"/>
      <c r="F37" s="588" t="s">
        <v>192</v>
      </c>
      <c r="G37" s="474"/>
      <c r="H37" s="475">
        <v>0</v>
      </c>
      <c r="I37" s="475">
        <f t="shared" si="10"/>
        <v>0</v>
      </c>
      <c r="J37" s="474">
        <f>H37+'REKON-NOVEMBER'!J37</f>
        <v>2130000</v>
      </c>
      <c r="K37" s="575"/>
      <c r="L37" s="570"/>
      <c r="N37" s="552" t="s">
        <v>276</v>
      </c>
      <c r="O37" s="546"/>
    </row>
    <row r="38" spans="5:15" ht="18.75" customHeight="1" x14ac:dyDescent="0.2">
      <c r="E38" s="585"/>
      <c r="F38" s="577" t="str">
        <f xml:space="preserve"> "Penerimaan Piutang " &amp;F36</f>
        <v>Penerimaan Piutang Pajak Diskotik, Karaoke, Club Malam, dan Sejenisnya</v>
      </c>
      <c r="G38" s="474"/>
      <c r="H38" s="481">
        <v>0</v>
      </c>
      <c r="I38" s="481">
        <f t="shared" si="10"/>
        <v>0</v>
      </c>
      <c r="J38" s="474">
        <f>H38+'REKON-NOVEMBER'!J38</f>
        <v>0</v>
      </c>
      <c r="K38" s="578"/>
      <c r="L38" s="570"/>
      <c r="N38" s="546"/>
    </row>
    <row r="39" spans="5:15" ht="18.75" customHeight="1" x14ac:dyDescent="0.2">
      <c r="E39" s="585"/>
      <c r="F39" s="577" t="s">
        <v>225</v>
      </c>
      <c r="G39" s="474"/>
      <c r="H39" s="481">
        <v>1140000</v>
      </c>
      <c r="I39" s="481">
        <f t="shared" si="10"/>
        <v>1140000</v>
      </c>
      <c r="J39" s="474">
        <f>H39+'REKON-NOVEMBER'!J39</f>
        <v>13660000</v>
      </c>
      <c r="K39" s="578"/>
      <c r="L39" s="570"/>
      <c r="M39" s="551"/>
    </row>
    <row r="40" spans="5:15" ht="18.75" customHeight="1" x14ac:dyDescent="0.2">
      <c r="E40" s="585"/>
      <c r="F40" s="577" t="s">
        <v>275</v>
      </c>
      <c r="G40" s="474"/>
      <c r="H40" s="481">
        <v>0</v>
      </c>
      <c r="I40" s="481">
        <f t="shared" si="10"/>
        <v>0</v>
      </c>
      <c r="J40" s="474">
        <f>H40+'REKON-NOVEMBER'!J40</f>
        <v>0</v>
      </c>
      <c r="K40" s="578"/>
      <c r="L40" s="570"/>
      <c r="M40" s="551"/>
    </row>
    <row r="41" spans="5:15" ht="18.75" customHeight="1" x14ac:dyDescent="0.2">
      <c r="E41" s="566" t="s">
        <v>193</v>
      </c>
      <c r="F41" s="567" t="s">
        <v>161</v>
      </c>
      <c r="G41" s="473">
        <f>G42+G43</f>
        <v>846864648</v>
      </c>
      <c r="H41" s="473">
        <f>H42+H43</f>
        <v>129046750</v>
      </c>
      <c r="I41" s="473">
        <f t="shared" ref="I41:J41" si="14">I42+I43</f>
        <v>129046750</v>
      </c>
      <c r="J41" s="473">
        <f t="shared" si="14"/>
        <v>647658850</v>
      </c>
      <c r="K41" s="569">
        <f>J41/G41*100</f>
        <v>76.47725661114147</v>
      </c>
      <c r="L41" s="570"/>
    </row>
    <row r="42" spans="5:15" ht="18.75" customHeight="1" x14ac:dyDescent="0.2">
      <c r="E42" s="572" t="s">
        <v>195</v>
      </c>
      <c r="F42" s="573" t="s">
        <v>194</v>
      </c>
      <c r="G42" s="478">
        <v>426864648</v>
      </c>
      <c r="H42" s="478">
        <v>64500000</v>
      </c>
      <c r="I42" s="478">
        <f t="shared" si="10"/>
        <v>64500000</v>
      </c>
      <c r="J42" s="474">
        <f>H42+'REKON-NOVEMBER'!J42</f>
        <v>266412500</v>
      </c>
      <c r="K42" s="575">
        <f t="shared" ref="K42:K48" si="15">J42/G42*100</f>
        <v>62.411469595392688</v>
      </c>
      <c r="L42" s="740"/>
      <c r="M42" s="741"/>
    </row>
    <row r="43" spans="5:15" ht="18.75" customHeight="1" x14ac:dyDescent="0.2">
      <c r="E43" s="572" t="s">
        <v>196</v>
      </c>
      <c r="F43" s="573" t="s">
        <v>197</v>
      </c>
      <c r="G43" s="478">
        <v>420000000</v>
      </c>
      <c r="H43" s="478">
        <v>64546750</v>
      </c>
      <c r="I43" s="478">
        <f t="shared" si="10"/>
        <v>64546750</v>
      </c>
      <c r="J43" s="474">
        <f>H43+'REKON-NOVEMBER'!J43</f>
        <v>381246350</v>
      </c>
      <c r="K43" s="575">
        <f t="shared" si="15"/>
        <v>90.772940476190485</v>
      </c>
      <c r="L43" s="570"/>
      <c r="M43" s="726">
        <v>0.75</v>
      </c>
    </row>
    <row r="44" spans="5:15" ht="18.75" customHeight="1" x14ac:dyDescent="0.2">
      <c r="E44" s="566" t="s">
        <v>198</v>
      </c>
      <c r="F44" s="567" t="s">
        <v>162</v>
      </c>
      <c r="G44" s="479">
        <v>20400000000</v>
      </c>
      <c r="H44" s="480">
        <v>1650939423</v>
      </c>
      <c r="I44" s="480">
        <f>H44</f>
        <v>1650939423</v>
      </c>
      <c r="J44" s="473">
        <f>H44+'REKON-NOVEMBER'!J44</f>
        <v>18797722328</v>
      </c>
      <c r="K44" s="569">
        <f t="shared" si="15"/>
        <v>92.145697686274502</v>
      </c>
      <c r="L44" s="570"/>
      <c r="M44" s="718">
        <f>G44*75%</f>
        <v>15300000000</v>
      </c>
      <c r="N44" s="725">
        <f>J44-M44</f>
        <v>3497722328</v>
      </c>
    </row>
    <row r="45" spans="5:15" ht="18.75" customHeight="1" x14ac:dyDescent="0.2">
      <c r="E45" s="566" t="s">
        <v>199</v>
      </c>
      <c r="F45" s="567" t="s">
        <v>85</v>
      </c>
      <c r="G45" s="480">
        <v>300000000</v>
      </c>
      <c r="H45" s="480">
        <f>H46+H47</f>
        <v>71215000</v>
      </c>
      <c r="I45" s="480">
        <f t="shared" ref="I45:J45" si="16">I46+I47</f>
        <v>71215000</v>
      </c>
      <c r="J45" s="479">
        <f t="shared" si="16"/>
        <v>111215000</v>
      </c>
      <c r="K45" s="569">
        <f t="shared" si="15"/>
        <v>37.071666666666673</v>
      </c>
      <c r="L45" s="570"/>
      <c r="M45" s="589"/>
    </row>
    <row r="46" spans="5:15" ht="18.75" customHeight="1" x14ac:dyDescent="0.2">
      <c r="E46" s="566"/>
      <c r="F46" s="588" t="s">
        <v>163</v>
      </c>
      <c r="G46" s="480"/>
      <c r="H46" s="478">
        <v>71215000</v>
      </c>
      <c r="I46" s="478">
        <f t="shared" si="10"/>
        <v>71215000</v>
      </c>
      <c r="J46" s="782">
        <f>H46+'REKON-NOVEMBER'!J46</f>
        <v>111215000</v>
      </c>
      <c r="K46" s="569"/>
      <c r="L46" s="570"/>
    </row>
    <row r="47" spans="5:15" ht="18.75" customHeight="1" x14ac:dyDescent="0.2">
      <c r="E47" s="566"/>
      <c r="F47" s="577" t="str">
        <f xml:space="preserve"> "Penerimaan Piutang " &amp;F45</f>
        <v>Penerimaan Piutang Pajak Parkir</v>
      </c>
      <c r="G47" s="480"/>
      <c r="H47" s="478">
        <v>0</v>
      </c>
      <c r="I47" s="478">
        <f t="shared" si="10"/>
        <v>0</v>
      </c>
      <c r="J47" s="782">
        <f>H47+'REKON-NOVEMBER'!J47</f>
        <v>0</v>
      </c>
      <c r="K47" s="569"/>
      <c r="L47" s="570"/>
    </row>
    <row r="48" spans="5:15" ht="18.75" customHeight="1" x14ac:dyDescent="0.2">
      <c r="E48" s="566" t="s">
        <v>202</v>
      </c>
      <c r="F48" s="567" t="s">
        <v>200</v>
      </c>
      <c r="G48" s="480">
        <v>80000000</v>
      </c>
      <c r="H48" s="480">
        <f>H49+H50</f>
        <v>3550000</v>
      </c>
      <c r="I48" s="480">
        <f t="shared" ref="I48:J48" si="17">I49+I50</f>
        <v>3550000</v>
      </c>
      <c r="J48" s="480">
        <f t="shared" si="17"/>
        <v>113150795</v>
      </c>
      <c r="K48" s="569">
        <f t="shared" si="15"/>
        <v>141.43849374999999</v>
      </c>
      <c r="L48" s="570"/>
    </row>
    <row r="49" spans="5:19" ht="18.75" customHeight="1" x14ac:dyDescent="0.2">
      <c r="E49" s="572"/>
      <c r="F49" s="577" t="s">
        <v>201</v>
      </c>
      <c r="G49" s="478"/>
      <c r="H49" s="481">
        <v>3550000</v>
      </c>
      <c r="I49" s="481">
        <f t="shared" si="10"/>
        <v>3550000</v>
      </c>
      <c r="J49" s="782">
        <f>H49+'REKON-NOVEMBER'!J49</f>
        <v>110633295</v>
      </c>
      <c r="K49" s="575"/>
      <c r="L49" s="570"/>
      <c r="O49" s="535">
        <f>14000000000*75%</f>
        <v>10500000000</v>
      </c>
    </row>
    <row r="50" spans="5:19" ht="18.75" customHeight="1" x14ac:dyDescent="0.2">
      <c r="E50" s="572"/>
      <c r="F50" s="577" t="str">
        <f xml:space="preserve"> "Penerimaan Piutang " &amp;F48</f>
        <v>Penerimaan Piutang Pajak Air Tanah</v>
      </c>
      <c r="G50" s="481"/>
      <c r="H50" s="487">
        <v>0</v>
      </c>
      <c r="I50" s="481">
        <f t="shared" si="10"/>
        <v>0</v>
      </c>
      <c r="J50" s="782">
        <f>H50+'REKON-NOVEMBER'!J50</f>
        <v>2517500</v>
      </c>
      <c r="K50" s="578"/>
      <c r="L50" s="570"/>
      <c r="M50" s="535" t="s">
        <v>276</v>
      </c>
    </row>
    <row r="51" spans="5:19" ht="18.75" customHeight="1" x14ac:dyDescent="0.2">
      <c r="E51" s="566" t="s">
        <v>203</v>
      </c>
      <c r="F51" s="567" t="s">
        <v>87</v>
      </c>
      <c r="G51" s="480">
        <v>500000000</v>
      </c>
      <c r="H51" s="480">
        <v>13750000</v>
      </c>
      <c r="I51" s="480">
        <f>H51</f>
        <v>13750000</v>
      </c>
      <c r="J51" s="473">
        <f>H51+'REKON-NOVEMBER'!J51</f>
        <v>52850000</v>
      </c>
      <c r="K51" s="569">
        <f>J51/G51*100</f>
        <v>10.57</v>
      </c>
      <c r="L51" s="570"/>
    </row>
    <row r="52" spans="5:19" ht="18.75" customHeight="1" x14ac:dyDescent="0.2">
      <c r="E52" s="566" t="s">
        <v>204</v>
      </c>
      <c r="F52" s="567" t="s">
        <v>226</v>
      </c>
      <c r="G52" s="480">
        <v>785886750</v>
      </c>
      <c r="H52" s="480">
        <f>H53+H54</f>
        <v>85514575</v>
      </c>
      <c r="I52" s="480">
        <f t="shared" ref="I52" si="18">I53+I54</f>
        <v>85514575</v>
      </c>
      <c r="J52" s="473">
        <f>J53+J54</f>
        <v>421031025</v>
      </c>
      <c r="K52" s="569">
        <f t="shared" ref="K52" si="19">J52/G52*100</f>
        <v>53.574007323574293</v>
      </c>
      <c r="L52" s="570"/>
    </row>
    <row r="53" spans="5:19" ht="18.75" customHeight="1" x14ac:dyDescent="0.2">
      <c r="E53" s="566"/>
      <c r="F53" s="590" t="s">
        <v>228</v>
      </c>
      <c r="G53" s="480"/>
      <c r="H53" s="478">
        <v>85514575</v>
      </c>
      <c r="I53" s="478">
        <f>H53</f>
        <v>85514575</v>
      </c>
      <c r="J53" s="474">
        <f>H53+'REKON-NOVEMBER'!J53</f>
        <v>421031025</v>
      </c>
      <c r="K53" s="569"/>
      <c r="L53" s="570"/>
    </row>
    <row r="54" spans="5:19" ht="18.75" customHeight="1" x14ac:dyDescent="0.2">
      <c r="E54" s="566"/>
      <c r="F54" s="590" t="s">
        <v>227</v>
      </c>
      <c r="G54" s="480"/>
      <c r="H54" s="488">
        <v>0</v>
      </c>
      <c r="I54" s="478">
        <f>H54</f>
        <v>0</v>
      </c>
      <c r="J54" s="474">
        <f>H54+'REKON-NOVEMBER'!J54</f>
        <v>0</v>
      </c>
      <c r="K54" s="569"/>
      <c r="L54" s="570"/>
    </row>
    <row r="55" spans="5:19" ht="27" customHeight="1" x14ac:dyDescent="0.2">
      <c r="E55" s="566" t="s">
        <v>206</v>
      </c>
      <c r="F55" s="591" t="s">
        <v>205</v>
      </c>
      <c r="G55" s="482">
        <f>G56+G57</f>
        <v>33451567633</v>
      </c>
      <c r="H55" s="482">
        <f>H56+H57</f>
        <v>988302049</v>
      </c>
      <c r="I55" s="482">
        <f>I56+I57</f>
        <v>988302049</v>
      </c>
      <c r="J55" s="482">
        <f>J56+J57</f>
        <v>13258951040</v>
      </c>
      <c r="K55" s="592">
        <f>J55/G55*100</f>
        <v>39.636262149101896</v>
      </c>
      <c r="L55" s="702"/>
      <c r="M55" s="576">
        <f>H55+H66+H67</f>
        <v>1111197831</v>
      </c>
      <c r="N55" s="571">
        <f>J55+J64</f>
        <v>14588536286.92</v>
      </c>
      <c r="O55" s="576" t="s">
        <v>323</v>
      </c>
      <c r="P55" s="739">
        <v>0.4</v>
      </c>
      <c r="Q55" s="576"/>
      <c r="R55" s="755">
        <v>0.75</v>
      </c>
      <c r="S55" s="576"/>
    </row>
    <row r="56" spans="5:19" ht="27" customHeight="1" x14ac:dyDescent="0.2">
      <c r="E56" s="572"/>
      <c r="F56" s="581" t="s">
        <v>207</v>
      </c>
      <c r="G56" s="481">
        <v>15673511656</v>
      </c>
      <c r="H56" s="484">
        <v>710150327</v>
      </c>
      <c r="I56" s="484">
        <f>H56</f>
        <v>710150327</v>
      </c>
      <c r="J56" s="474">
        <f>H56+'REKON-NOVEMBER'!J56</f>
        <v>9712492783</v>
      </c>
      <c r="K56" s="593">
        <f t="shared" ref="K56" si="20">J56/G56*100</f>
        <v>61.967560277290801</v>
      </c>
      <c r="L56" s="724"/>
      <c r="O56" s="576">
        <f>G56*40%</f>
        <v>6269404662.4000006</v>
      </c>
      <c r="P56" s="757">
        <v>8</v>
      </c>
      <c r="Q56" s="576">
        <f>G56*75%</f>
        <v>11755133742</v>
      </c>
      <c r="R56" s="756">
        <f>J56-Q56</f>
        <v>-2042640959</v>
      </c>
      <c r="S56" s="576"/>
    </row>
    <row r="57" spans="5:19" ht="27" customHeight="1" x14ac:dyDescent="0.2">
      <c r="E57" s="572"/>
      <c r="F57" s="581" t="s">
        <v>208</v>
      </c>
      <c r="G57" s="481">
        <v>17778055977</v>
      </c>
      <c r="H57" s="485">
        <v>278151722</v>
      </c>
      <c r="I57" s="485">
        <f>H57</f>
        <v>278151722</v>
      </c>
      <c r="J57" s="474">
        <f>H57+'REKON-NOVEMBER'!J57</f>
        <v>3546458257</v>
      </c>
      <c r="K57" s="578"/>
      <c r="L57" s="596"/>
      <c r="M57" s="719">
        <v>0.4</v>
      </c>
      <c r="O57" s="576" t="s">
        <v>324</v>
      </c>
      <c r="P57" s="739">
        <v>0.75</v>
      </c>
      <c r="Q57" s="576"/>
      <c r="S57" s="576"/>
    </row>
    <row r="58" spans="5:19" ht="26.25" customHeight="1" x14ac:dyDescent="0.2">
      <c r="E58" s="566" t="s">
        <v>209</v>
      </c>
      <c r="F58" s="599" t="s">
        <v>115</v>
      </c>
      <c r="G58" s="480">
        <v>11843815804</v>
      </c>
      <c r="H58" s="480">
        <v>311439250</v>
      </c>
      <c r="I58" s="480">
        <f>H58</f>
        <v>311439250</v>
      </c>
      <c r="J58" s="473">
        <f>H58+'REKON-NOVEMBER'!J58</f>
        <v>6094155150</v>
      </c>
      <c r="K58" s="601">
        <f>J58/G58*100</f>
        <v>51.454322245891625</v>
      </c>
      <c r="L58" s="754"/>
      <c r="M58" s="718">
        <f>G58*40%</f>
        <v>4737526321.6000004</v>
      </c>
      <c r="N58" s="725">
        <f>J58-M58</f>
        <v>1356628828.3999996</v>
      </c>
      <c r="O58" s="576">
        <f>G58*75%</f>
        <v>8882861853</v>
      </c>
      <c r="P58" s="723">
        <f>J58-O58</f>
        <v>-2788706703</v>
      </c>
      <c r="Q58" s="576"/>
      <c r="S58" s="576"/>
    </row>
    <row r="59" spans="5:19" ht="10.5" customHeight="1" x14ac:dyDescent="0.2">
      <c r="E59" s="572"/>
      <c r="F59" s="580"/>
      <c r="G59" s="478"/>
      <c r="H59" s="478"/>
      <c r="I59" s="478"/>
      <c r="J59" s="478"/>
      <c r="K59" s="575"/>
      <c r="L59" s="570"/>
      <c r="O59" s="576"/>
      <c r="S59" s="576"/>
    </row>
    <row r="60" spans="5:19" ht="18.75" customHeight="1" x14ac:dyDescent="0.2">
      <c r="E60" s="602" t="str">
        <f>E10</f>
        <v>4.1.02</v>
      </c>
      <c r="F60" s="603" t="str">
        <f>F10</f>
        <v>HASIL RETRIBUSI DAERAH</v>
      </c>
      <c r="G60" s="556">
        <f>G61</f>
        <v>538484000</v>
      </c>
      <c r="H60" s="556">
        <f>H61</f>
        <v>0</v>
      </c>
      <c r="I60" s="556">
        <f t="shared" ref="I60:J61" si="21">I61</f>
        <v>0</v>
      </c>
      <c r="J60" s="556">
        <f t="shared" si="21"/>
        <v>30385600</v>
      </c>
      <c r="K60" s="564">
        <f>J60/G60*100</f>
        <v>5.6428046144360842</v>
      </c>
      <c r="L60" s="565"/>
      <c r="O60" s="576"/>
      <c r="S60" s="723"/>
    </row>
    <row r="61" spans="5:19" s="606" customFormat="1" ht="18.75" customHeight="1" x14ac:dyDescent="0.2">
      <c r="E61" s="572" t="s">
        <v>210</v>
      </c>
      <c r="F61" s="604" t="s">
        <v>93</v>
      </c>
      <c r="G61" s="478">
        <f>G62+G63</f>
        <v>538484000</v>
      </c>
      <c r="H61" s="481">
        <f>H62</f>
        <v>0</v>
      </c>
      <c r="I61" s="481">
        <f t="shared" si="21"/>
        <v>0</v>
      </c>
      <c r="J61" s="481">
        <f t="shared" si="21"/>
        <v>30385600</v>
      </c>
      <c r="K61" s="578">
        <f>J61/G61*100</f>
        <v>5.6428046144360842</v>
      </c>
      <c r="L61" s="605"/>
      <c r="M61" s="704"/>
      <c r="N61" s="704"/>
      <c r="O61" s="704"/>
      <c r="P61" s="704"/>
    </row>
    <row r="62" spans="5:19" ht="18.75" customHeight="1" x14ac:dyDescent="0.2">
      <c r="E62" s="572" t="s">
        <v>211</v>
      </c>
      <c r="F62" s="580" t="s">
        <v>212</v>
      </c>
      <c r="G62" s="481">
        <v>538484000</v>
      </c>
      <c r="H62" s="478">
        <f>H63</f>
        <v>0</v>
      </c>
      <c r="I62" s="478">
        <f>H62</f>
        <v>0</v>
      </c>
      <c r="J62" s="474">
        <f>H62+'REKON-NOVEMBER'!J61</f>
        <v>30385600</v>
      </c>
      <c r="K62" s="575">
        <f>J62/G62*100</f>
        <v>5.6428046144360842</v>
      </c>
      <c r="L62" s="570"/>
    </row>
    <row r="63" spans="5:19" ht="21" customHeight="1" x14ac:dyDescent="0.2">
      <c r="E63" s="572"/>
      <c r="F63" s="581" t="s">
        <v>213</v>
      </c>
      <c r="G63" s="478"/>
      <c r="H63" s="481">
        <v>0</v>
      </c>
      <c r="I63" s="481">
        <f t="shared" ref="I63" si="22">H63</f>
        <v>0</v>
      </c>
      <c r="J63" s="474">
        <f>H63+'REKON-NOVEMBER'!J63</f>
        <v>30385600</v>
      </c>
      <c r="K63" s="575"/>
      <c r="L63" s="570"/>
    </row>
    <row r="64" spans="5:19" ht="21" customHeight="1" x14ac:dyDescent="0.2">
      <c r="E64" s="602" t="s">
        <v>214</v>
      </c>
      <c r="F64" s="603" t="str">
        <f>F11</f>
        <v>LAIN-LAIN PAD YANG SAH</v>
      </c>
      <c r="G64" s="556">
        <f>G65</f>
        <v>300000000</v>
      </c>
      <c r="H64" s="556">
        <f>H65</f>
        <v>122895782</v>
      </c>
      <c r="I64" s="556">
        <f t="shared" ref="I64" si="23">I65</f>
        <v>122895782</v>
      </c>
      <c r="J64" s="556">
        <f>J65</f>
        <v>1329585246.9200001</v>
      </c>
      <c r="K64" s="564">
        <f>J64/G64*100</f>
        <v>443.19508230666668</v>
      </c>
      <c r="L64" s="565"/>
    </row>
    <row r="65" spans="5:14" ht="24" customHeight="1" x14ac:dyDescent="0.2">
      <c r="E65" s="572" t="s">
        <v>216</v>
      </c>
      <c r="F65" s="604" t="s">
        <v>217</v>
      </c>
      <c r="G65" s="478">
        <v>300000000</v>
      </c>
      <c r="H65" s="478">
        <f>H66+H67+H68</f>
        <v>122895782</v>
      </c>
      <c r="I65" s="478">
        <f>I66+I67+I68</f>
        <v>122895782</v>
      </c>
      <c r="J65" s="478">
        <f t="shared" ref="J65" si="24">J66+J67+J68</f>
        <v>1329585246.9200001</v>
      </c>
      <c r="K65" s="575">
        <f>J65/G65*100</f>
        <v>443.19508230666668</v>
      </c>
      <c r="L65" s="570"/>
      <c r="M65" s="779">
        <f>SUM(M66:M67)</f>
        <v>122895782</v>
      </c>
      <c r="N65" s="571"/>
    </row>
    <row r="66" spans="5:14" ht="24" customHeight="1" x14ac:dyDescent="0.25">
      <c r="E66" s="572" t="s">
        <v>215</v>
      </c>
      <c r="F66" s="581" t="s">
        <v>218</v>
      </c>
      <c r="G66" s="478"/>
      <c r="H66" s="478">
        <v>112994076</v>
      </c>
      <c r="I66" s="478">
        <f>H66</f>
        <v>112994076</v>
      </c>
      <c r="J66" s="474">
        <f>H66+'REKON-NOVEMBER'!J66</f>
        <v>1301114024</v>
      </c>
      <c r="K66" s="575"/>
      <c r="L66" s="702"/>
      <c r="M66" s="780">
        <v>112994076</v>
      </c>
      <c r="N66" s="780">
        <f>J66-1301114024</f>
        <v>0</v>
      </c>
    </row>
    <row r="67" spans="5:14" ht="24" customHeight="1" x14ac:dyDescent="0.25">
      <c r="E67" s="572"/>
      <c r="F67" s="581" t="s">
        <v>281</v>
      </c>
      <c r="G67" s="478"/>
      <c r="H67" s="478">
        <v>9901706</v>
      </c>
      <c r="I67" s="478">
        <f>H67</f>
        <v>9901706</v>
      </c>
      <c r="J67" s="474">
        <f>H67+'REKON-NOVEMBER'!J67</f>
        <v>28471222.920000002</v>
      </c>
      <c r="K67" s="575"/>
      <c r="L67" s="570"/>
      <c r="M67" s="780">
        <v>9901706</v>
      </c>
      <c r="N67" s="780"/>
    </row>
    <row r="68" spans="5:14" ht="24" customHeight="1" x14ac:dyDescent="0.25">
      <c r="E68" s="572"/>
      <c r="F68" s="581" t="s">
        <v>229</v>
      </c>
      <c r="G68" s="478"/>
      <c r="H68" s="478"/>
      <c r="I68" s="478">
        <f>H68</f>
        <v>0</v>
      </c>
      <c r="J68" s="474">
        <f>H68+'REKON-NOVEMBER'!J68</f>
        <v>0</v>
      </c>
      <c r="K68" s="575"/>
      <c r="L68" s="673"/>
      <c r="M68" s="722"/>
      <c r="N68" s="721"/>
    </row>
    <row r="69" spans="5:14" ht="10.5" customHeight="1" thickBot="1" x14ac:dyDescent="0.3">
      <c r="E69" s="607"/>
      <c r="F69" s="573"/>
      <c r="G69" s="608"/>
      <c r="H69" s="608"/>
      <c r="I69" s="608"/>
      <c r="J69" s="608"/>
      <c r="K69" s="575"/>
      <c r="L69" s="675"/>
      <c r="M69" s="721"/>
      <c r="N69" s="721"/>
    </row>
    <row r="70" spans="5:14" ht="10.5" customHeight="1" x14ac:dyDescent="0.25">
      <c r="E70" s="609"/>
      <c r="F70" s="610"/>
      <c r="G70" s="611"/>
      <c r="H70" s="611"/>
      <c r="I70" s="611"/>
      <c r="J70" s="611"/>
      <c r="K70" s="612"/>
      <c r="L70" s="674"/>
      <c r="M70" s="720"/>
      <c r="N70" s="721"/>
    </row>
    <row r="71" spans="5:14" ht="10.5" customHeight="1" x14ac:dyDescent="0.2">
      <c r="E71" s="613"/>
      <c r="F71" s="614"/>
      <c r="G71" s="615"/>
      <c r="H71" s="615"/>
      <c r="I71" s="615"/>
      <c r="J71" s="615"/>
      <c r="K71" s="616"/>
      <c r="L71" s="616"/>
    </row>
    <row r="72" spans="5:14" ht="19.5" customHeight="1" x14ac:dyDescent="0.2">
      <c r="H72" s="571"/>
      <c r="J72" s="854" t="s">
        <v>336</v>
      </c>
      <c r="K72" s="854"/>
      <c r="L72" s="854"/>
    </row>
    <row r="73" spans="5:14" ht="12.75" customHeight="1" x14ac:dyDescent="0.2">
      <c r="E73" s="854" t="s">
        <v>120</v>
      </c>
      <c r="F73" s="854"/>
      <c r="G73" s="854" t="s">
        <v>165</v>
      </c>
      <c r="H73" s="854"/>
      <c r="I73" s="854"/>
      <c r="J73" s="855" t="s">
        <v>119</v>
      </c>
      <c r="K73" s="855"/>
      <c r="L73" s="855"/>
      <c r="M73" s="851"/>
      <c r="N73" s="851"/>
    </row>
    <row r="75" spans="5:14" ht="28.5" customHeight="1" x14ac:dyDescent="0.2"/>
    <row r="76" spans="5:14" x14ac:dyDescent="0.2">
      <c r="E76" s="852" t="str">
        <f>[1]DESEMBER!$E$73:$F$73</f>
        <v>ERNIATI,S.E,M.Si</v>
      </c>
      <c r="F76" s="852"/>
      <c r="G76" s="852" t="s">
        <v>166</v>
      </c>
      <c r="H76" s="852"/>
      <c r="I76" s="852"/>
      <c r="J76" s="852" t="s">
        <v>154</v>
      </c>
      <c r="K76" s="852"/>
      <c r="L76" s="852"/>
      <c r="M76" s="617"/>
      <c r="N76" s="618"/>
    </row>
    <row r="77" spans="5:14" x14ac:dyDescent="0.2">
      <c r="E77" s="846" t="s">
        <v>121</v>
      </c>
      <c r="F77" s="846"/>
      <c r="G77" s="846" t="s">
        <v>167</v>
      </c>
      <c r="H77" s="846"/>
      <c r="I77" s="846"/>
      <c r="J77" s="846" t="s">
        <v>155</v>
      </c>
      <c r="K77" s="846"/>
      <c r="L77" s="846"/>
      <c r="M77" s="847"/>
      <c r="N77" s="847"/>
    </row>
    <row r="78" spans="5:14" x14ac:dyDescent="0.2">
      <c r="F78" s="618"/>
      <c r="J78" s="846"/>
      <c r="K78" s="846"/>
      <c r="L78" s="846"/>
      <c r="M78" s="847"/>
      <c r="N78" s="847"/>
    </row>
    <row r="79" spans="5:14" x14ac:dyDescent="0.2">
      <c r="F79" s="618"/>
      <c r="J79" s="761"/>
      <c r="K79" s="761"/>
      <c r="L79" s="761"/>
      <c r="M79" s="762"/>
      <c r="N79" s="762"/>
    </row>
    <row r="80" spans="5:14" x14ac:dyDescent="0.2">
      <c r="F80" s="761"/>
      <c r="G80" s="846"/>
      <c r="H80" s="846"/>
      <c r="I80" s="846"/>
      <c r="J80" s="846"/>
      <c r="K80" s="846"/>
      <c r="M80" s="846"/>
      <c r="N80" s="846"/>
    </row>
    <row r="81" spans="5:14" x14ac:dyDescent="0.2">
      <c r="F81" s="620" t="s">
        <v>122</v>
      </c>
      <c r="G81" s="621" t="s">
        <v>123</v>
      </c>
      <c r="H81" s="761"/>
      <c r="I81" s="761"/>
      <c r="J81" s="761"/>
      <c r="K81" s="761"/>
      <c r="M81" s="761"/>
      <c r="N81" s="761"/>
    </row>
    <row r="82" spans="5:14" x14ac:dyDescent="0.2">
      <c r="G82" s="761"/>
      <c r="H82" s="761"/>
      <c r="I82" s="761"/>
      <c r="J82" s="761"/>
      <c r="K82" s="761"/>
      <c r="M82" s="761"/>
      <c r="N82" s="761"/>
    </row>
    <row r="83" spans="5:14" x14ac:dyDescent="0.2">
      <c r="F83" s="622" t="s">
        <v>152</v>
      </c>
      <c r="G83" s="762" t="s">
        <v>124</v>
      </c>
      <c r="H83" s="761"/>
      <c r="I83" s="761"/>
      <c r="J83" s="761"/>
      <c r="K83" s="761"/>
      <c r="M83" s="761"/>
      <c r="N83" s="761"/>
    </row>
    <row r="84" spans="5:14" x14ac:dyDescent="0.2">
      <c r="F84" s="622"/>
      <c r="G84" s="618"/>
      <c r="H84" s="761"/>
      <c r="I84" s="761"/>
      <c r="J84" s="761"/>
      <c r="K84" s="761"/>
      <c r="M84" s="761"/>
      <c r="N84" s="761"/>
    </row>
    <row r="85" spans="5:14" x14ac:dyDescent="0.2">
      <c r="F85" s="622" t="s">
        <v>153</v>
      </c>
      <c r="G85" s="762" t="s">
        <v>124</v>
      </c>
      <c r="H85" s="761"/>
      <c r="I85" s="761"/>
      <c r="J85" s="761"/>
      <c r="K85" s="761"/>
      <c r="M85" s="761"/>
      <c r="N85" s="761"/>
    </row>
    <row r="86" spans="5:14" x14ac:dyDescent="0.2">
      <c r="G86" s="762"/>
      <c r="H86" s="761"/>
      <c r="I86" s="761"/>
      <c r="J86" s="761"/>
      <c r="K86" s="761"/>
      <c r="M86" s="761"/>
      <c r="N86" s="761"/>
    </row>
    <row r="87" spans="5:14" x14ac:dyDescent="0.2">
      <c r="H87" s="761"/>
      <c r="I87" s="761"/>
      <c r="J87" s="761"/>
      <c r="K87" s="761"/>
      <c r="M87" s="761"/>
      <c r="N87" s="761"/>
    </row>
    <row r="88" spans="5:14" x14ac:dyDescent="0.2">
      <c r="G88" s="762"/>
    </row>
    <row r="89" spans="5:14" x14ac:dyDescent="0.2">
      <c r="I89" s="535" t="s">
        <v>145</v>
      </c>
    </row>
    <row r="92" spans="5:14" x14ac:dyDescent="0.2">
      <c r="E92" s="848"/>
      <c r="F92" s="848"/>
      <c r="G92" s="848"/>
      <c r="H92" s="848"/>
      <c r="I92" s="848"/>
      <c r="J92" s="848"/>
      <c r="K92" s="848"/>
      <c r="L92" s="848"/>
    </row>
    <row r="93" spans="5:14" x14ac:dyDescent="0.2">
      <c r="E93" s="848"/>
      <c r="F93" s="848"/>
      <c r="G93" s="848"/>
      <c r="H93" s="848"/>
      <c r="I93" s="848"/>
      <c r="J93" s="848"/>
      <c r="K93" s="848"/>
      <c r="L93" s="848"/>
    </row>
    <row r="94" spans="5:14" x14ac:dyDescent="0.2">
      <c r="E94" s="848"/>
      <c r="F94" s="848"/>
      <c r="G94" s="848"/>
      <c r="H94" s="848"/>
      <c r="I94" s="848"/>
      <c r="J94" s="848"/>
      <c r="K94" s="848"/>
      <c r="L94" s="848"/>
    </row>
    <row r="95" spans="5:14" x14ac:dyDescent="0.2">
      <c r="E95" s="623"/>
      <c r="F95" s="623"/>
      <c r="G95" s="623"/>
      <c r="H95" s="623"/>
      <c r="I95" s="623"/>
      <c r="J95" s="623"/>
      <c r="K95" s="623"/>
      <c r="L95" s="623"/>
      <c r="M95" s="623"/>
    </row>
    <row r="96" spans="5:14" x14ac:dyDescent="0.2">
      <c r="E96" s="624"/>
      <c r="F96" s="625"/>
      <c r="G96" s="625"/>
      <c r="H96" s="625"/>
      <c r="I96" s="625"/>
      <c r="J96" s="625"/>
      <c r="K96" s="625"/>
      <c r="L96" s="625"/>
      <c r="M96" s="623"/>
    </row>
    <row r="97" spans="5:13" ht="17.25" customHeight="1" x14ac:dyDescent="0.2">
      <c r="E97" s="626"/>
      <c r="F97" s="627"/>
      <c r="G97" s="628"/>
      <c r="H97" s="628"/>
      <c r="I97" s="628"/>
      <c r="J97" s="628"/>
      <c r="K97" s="629"/>
      <c r="L97" s="629"/>
      <c r="M97" s="623"/>
    </row>
    <row r="98" spans="5:13" ht="17.25" customHeight="1" x14ac:dyDescent="0.2">
      <c r="E98" s="630"/>
      <c r="F98" s="631"/>
      <c r="G98" s="632"/>
      <c r="H98" s="632"/>
      <c r="I98" s="632"/>
      <c r="J98" s="632"/>
      <c r="K98" s="633"/>
      <c r="L98" s="633"/>
      <c r="M98" s="623"/>
    </row>
    <row r="99" spans="5:13" ht="22.5" customHeight="1" x14ac:dyDescent="0.2">
      <c r="E99" s="630"/>
      <c r="F99" s="631"/>
      <c r="G99" s="632"/>
      <c r="H99" s="632"/>
      <c r="I99" s="632"/>
      <c r="J99" s="632"/>
      <c r="K99" s="633"/>
      <c r="L99" s="633"/>
      <c r="M99" s="623"/>
    </row>
    <row r="100" spans="5:13" ht="22.5" customHeight="1" x14ac:dyDescent="0.2">
      <c r="E100" s="630"/>
      <c r="F100" s="631"/>
      <c r="G100" s="632"/>
      <c r="H100" s="632"/>
      <c r="I100" s="632"/>
      <c r="J100" s="632"/>
      <c r="K100" s="633"/>
      <c r="L100" s="633"/>
      <c r="M100" s="623"/>
    </row>
    <row r="101" spans="5:13" ht="14.25" customHeight="1" x14ac:dyDescent="0.2">
      <c r="E101" s="634"/>
      <c r="F101" s="635"/>
      <c r="G101" s="636"/>
      <c r="H101" s="636"/>
      <c r="I101" s="636"/>
      <c r="J101" s="636"/>
      <c r="K101" s="637"/>
      <c r="L101" s="637"/>
      <c r="M101" s="623"/>
    </row>
    <row r="102" spans="5:13" ht="16.5" customHeight="1" x14ac:dyDescent="0.2">
      <c r="E102" s="634"/>
      <c r="F102" s="635"/>
      <c r="G102" s="636"/>
      <c r="H102" s="636"/>
      <c r="I102" s="636"/>
      <c r="J102" s="636"/>
      <c r="K102" s="637"/>
      <c r="L102" s="637"/>
      <c r="M102" s="623"/>
    </row>
    <row r="103" spans="5:13" ht="16.5" customHeight="1" x14ac:dyDescent="0.2">
      <c r="E103" s="634"/>
      <c r="F103" s="638"/>
      <c r="G103" s="639"/>
      <c r="H103" s="639"/>
      <c r="I103" s="639"/>
      <c r="J103" s="639"/>
      <c r="K103" s="640"/>
      <c r="L103" s="640"/>
      <c r="M103" s="623"/>
    </row>
    <row r="104" spans="5:13" ht="23.25" customHeight="1" x14ac:dyDescent="0.2">
      <c r="E104" s="634"/>
      <c r="F104" s="641"/>
      <c r="G104" s="639"/>
      <c r="H104" s="639"/>
      <c r="I104" s="639"/>
      <c r="J104" s="639"/>
      <c r="K104" s="640"/>
      <c r="L104" s="640"/>
      <c r="M104" s="623"/>
    </row>
    <row r="105" spans="5:13" ht="19.5" customHeight="1" x14ac:dyDescent="0.2">
      <c r="E105" s="634"/>
      <c r="F105" s="638"/>
      <c r="G105" s="639"/>
      <c r="H105" s="639"/>
      <c r="I105" s="639"/>
      <c r="J105" s="639"/>
      <c r="K105" s="640"/>
      <c r="L105" s="640"/>
      <c r="M105" s="623"/>
    </row>
    <row r="106" spans="5:13" ht="18.75" customHeight="1" x14ac:dyDescent="0.2">
      <c r="E106" s="634"/>
      <c r="F106" s="638"/>
      <c r="G106" s="639"/>
      <c r="H106" s="639"/>
      <c r="I106" s="639"/>
      <c r="J106" s="639"/>
      <c r="K106" s="640"/>
      <c r="L106" s="640"/>
      <c r="M106" s="623"/>
    </row>
    <row r="107" spans="5:13" ht="19.5" customHeight="1" x14ac:dyDescent="0.2">
      <c r="E107" s="634"/>
      <c r="F107" s="638"/>
      <c r="G107" s="639"/>
      <c r="H107" s="639"/>
      <c r="I107" s="639"/>
      <c r="J107" s="639"/>
      <c r="K107" s="640"/>
      <c r="L107" s="640"/>
      <c r="M107" s="623"/>
    </row>
    <row r="108" spans="5:13" ht="19.5" customHeight="1" x14ac:dyDescent="0.2">
      <c r="E108" s="634"/>
      <c r="F108" s="638"/>
      <c r="G108" s="639"/>
      <c r="H108" s="639"/>
      <c r="I108" s="639"/>
      <c r="J108" s="639"/>
      <c r="K108" s="640"/>
      <c r="L108" s="640"/>
      <c r="M108" s="623"/>
    </row>
    <row r="109" spans="5:13" ht="19.5" customHeight="1" x14ac:dyDescent="0.2">
      <c r="E109" s="634"/>
      <c r="F109" s="638"/>
      <c r="G109" s="639"/>
      <c r="H109" s="639"/>
      <c r="I109" s="639"/>
      <c r="J109" s="639"/>
      <c r="K109" s="640"/>
      <c r="L109" s="640"/>
      <c r="M109" s="623"/>
    </row>
    <row r="110" spans="5:13" ht="19.5" customHeight="1" x14ac:dyDescent="0.2">
      <c r="E110" s="634"/>
      <c r="F110" s="638"/>
      <c r="G110" s="639"/>
      <c r="H110" s="639"/>
      <c r="I110" s="639"/>
      <c r="J110" s="639"/>
      <c r="K110" s="640"/>
      <c r="L110" s="640"/>
      <c r="M110" s="623"/>
    </row>
    <row r="111" spans="5:13" ht="19.5" customHeight="1" x14ac:dyDescent="0.2">
      <c r="E111" s="634"/>
      <c r="F111" s="638"/>
      <c r="G111" s="639"/>
      <c r="H111" s="639"/>
      <c r="I111" s="639"/>
      <c r="J111" s="639"/>
      <c r="K111" s="640"/>
      <c r="L111" s="640"/>
      <c r="M111" s="623"/>
    </row>
    <row r="112" spans="5:13" ht="19.5" customHeight="1" x14ac:dyDescent="0.2">
      <c r="E112" s="634"/>
      <c r="F112" s="638"/>
      <c r="G112" s="639"/>
      <c r="H112" s="639"/>
      <c r="I112" s="639"/>
      <c r="J112" s="639"/>
      <c r="K112" s="640"/>
      <c r="L112" s="640"/>
      <c r="M112" s="623"/>
    </row>
    <row r="113" spans="5:13" ht="19.5" customHeight="1" x14ac:dyDescent="0.2">
      <c r="E113" s="634"/>
      <c r="F113" s="638"/>
      <c r="G113" s="639"/>
      <c r="H113" s="639"/>
      <c r="I113" s="639"/>
      <c r="J113" s="639"/>
      <c r="K113" s="640"/>
      <c r="L113" s="640"/>
      <c r="M113" s="623"/>
    </row>
    <row r="114" spans="5:13" ht="19.5" customHeight="1" x14ac:dyDescent="0.2">
      <c r="E114" s="634"/>
      <c r="F114" s="642"/>
      <c r="G114" s="639"/>
      <c r="H114" s="639"/>
      <c r="I114" s="639"/>
      <c r="J114" s="639"/>
      <c r="K114" s="640"/>
      <c r="L114" s="640"/>
      <c r="M114" s="623"/>
    </row>
    <row r="115" spans="5:13" ht="16.5" customHeight="1" x14ac:dyDescent="0.2">
      <c r="E115" s="634"/>
      <c r="F115" s="642"/>
      <c r="G115" s="639"/>
      <c r="H115" s="639"/>
      <c r="I115" s="639"/>
      <c r="J115" s="639"/>
      <c r="K115" s="640"/>
      <c r="L115" s="640"/>
      <c r="M115" s="623"/>
    </row>
    <row r="116" spans="5:13" ht="15" customHeight="1" x14ac:dyDescent="0.2">
      <c r="E116" s="634"/>
      <c r="F116" s="638"/>
      <c r="G116" s="639"/>
      <c r="H116" s="639"/>
      <c r="I116" s="639"/>
      <c r="J116" s="639"/>
      <c r="K116" s="640"/>
      <c r="L116" s="640"/>
      <c r="M116" s="623"/>
    </row>
    <row r="117" spans="5:13" ht="19.5" customHeight="1" x14ac:dyDescent="0.2">
      <c r="E117" s="634"/>
      <c r="F117" s="638"/>
      <c r="G117" s="639"/>
      <c r="H117" s="639"/>
      <c r="I117" s="639"/>
      <c r="J117" s="639"/>
      <c r="K117" s="640"/>
      <c r="L117" s="640"/>
      <c r="M117" s="623"/>
    </row>
    <row r="118" spans="5:13" ht="19.5" customHeight="1" x14ac:dyDescent="0.2">
      <c r="E118" s="634"/>
      <c r="F118" s="638"/>
      <c r="G118" s="639"/>
      <c r="H118" s="639"/>
      <c r="I118" s="639"/>
      <c r="J118" s="639"/>
      <c r="K118" s="640"/>
      <c r="L118" s="640"/>
      <c r="M118" s="623"/>
    </row>
    <row r="119" spans="5:13" ht="19.5" customHeight="1" x14ac:dyDescent="0.2">
      <c r="E119" s="634"/>
      <c r="F119" s="638"/>
      <c r="G119" s="639"/>
      <c r="H119" s="639"/>
      <c r="I119" s="639"/>
      <c r="J119" s="639"/>
      <c r="K119" s="640"/>
      <c r="L119" s="640"/>
      <c r="M119" s="623"/>
    </row>
    <row r="120" spans="5:13" ht="19.5" customHeight="1" x14ac:dyDescent="0.2">
      <c r="E120" s="634"/>
      <c r="F120" s="638"/>
      <c r="G120" s="639"/>
      <c r="H120" s="639"/>
      <c r="I120" s="639"/>
      <c r="J120" s="639"/>
      <c r="K120" s="640"/>
      <c r="L120" s="640"/>
      <c r="M120" s="623"/>
    </row>
    <row r="121" spans="5:13" ht="26.25" customHeight="1" x14ac:dyDescent="0.2">
      <c r="E121" s="634"/>
      <c r="F121" s="641"/>
      <c r="G121" s="639"/>
      <c r="H121" s="639"/>
      <c r="I121" s="639"/>
      <c r="J121" s="639"/>
      <c r="K121" s="640"/>
      <c r="L121" s="640"/>
      <c r="M121" s="623"/>
    </row>
    <row r="122" spans="5:13" ht="26.25" customHeight="1" x14ac:dyDescent="0.2">
      <c r="E122" s="634"/>
      <c r="F122" s="641"/>
      <c r="G122" s="639"/>
      <c r="H122" s="639"/>
      <c r="I122" s="639"/>
      <c r="J122" s="639"/>
      <c r="K122" s="640"/>
      <c r="L122" s="640"/>
      <c r="M122" s="623"/>
    </row>
    <row r="123" spans="5:13" ht="27" customHeight="1" x14ac:dyDescent="0.2">
      <c r="E123" s="634"/>
      <c r="F123" s="635"/>
      <c r="G123" s="636"/>
      <c r="H123" s="636"/>
      <c r="I123" s="636"/>
      <c r="J123" s="636"/>
      <c r="K123" s="637"/>
      <c r="L123" s="637"/>
      <c r="M123" s="623"/>
    </row>
    <row r="124" spans="5:13" ht="19.5" customHeight="1" x14ac:dyDescent="0.2">
      <c r="E124" s="643"/>
      <c r="F124" s="644"/>
      <c r="G124" s="645"/>
      <c r="H124" s="645"/>
      <c r="I124" s="645"/>
      <c r="J124" s="645"/>
      <c r="K124" s="646"/>
      <c r="L124" s="646"/>
      <c r="M124" s="623"/>
    </row>
    <row r="125" spans="5:13" ht="19.5" customHeight="1" x14ac:dyDescent="0.2">
      <c r="E125" s="634"/>
      <c r="F125" s="642"/>
      <c r="G125" s="639"/>
      <c r="H125" s="639"/>
      <c r="I125" s="639"/>
      <c r="J125" s="639"/>
      <c r="K125" s="640"/>
      <c r="L125" s="640"/>
      <c r="M125" s="623"/>
    </row>
    <row r="126" spans="5:13" ht="19.5" customHeight="1" x14ac:dyDescent="0.2">
      <c r="E126" s="634"/>
      <c r="F126" s="642"/>
      <c r="G126" s="639"/>
      <c r="H126" s="639"/>
      <c r="I126" s="639"/>
      <c r="J126" s="639"/>
      <c r="K126" s="640"/>
      <c r="L126" s="640"/>
      <c r="M126" s="623"/>
    </row>
    <row r="127" spans="5:13" ht="19.5" customHeight="1" x14ac:dyDescent="0.2">
      <c r="E127" s="634"/>
      <c r="F127" s="642"/>
      <c r="G127" s="639"/>
      <c r="H127" s="639"/>
      <c r="I127" s="639"/>
      <c r="J127" s="639"/>
      <c r="K127" s="640"/>
      <c r="L127" s="640"/>
      <c r="M127" s="623"/>
    </row>
    <row r="128" spans="5:13" ht="19.5" customHeight="1" x14ac:dyDescent="0.2">
      <c r="E128" s="634"/>
      <c r="F128" s="642"/>
      <c r="G128" s="639"/>
      <c r="H128" s="639"/>
      <c r="I128" s="639"/>
      <c r="J128" s="639"/>
      <c r="K128" s="640"/>
      <c r="L128" s="640"/>
      <c r="M128" s="623"/>
    </row>
    <row r="129" spans="5:13" ht="19.5" customHeight="1" x14ac:dyDescent="0.2">
      <c r="E129" s="634"/>
      <c r="F129" s="642"/>
      <c r="G129" s="639"/>
      <c r="H129" s="639"/>
      <c r="I129" s="639"/>
      <c r="J129" s="639"/>
      <c r="K129" s="640"/>
      <c r="L129" s="640"/>
      <c r="M129" s="623"/>
    </row>
    <row r="130" spans="5:13" ht="19.5" customHeight="1" x14ac:dyDescent="0.2">
      <c r="E130" s="634"/>
      <c r="F130" s="642"/>
      <c r="G130" s="639"/>
      <c r="H130" s="639"/>
      <c r="I130" s="639"/>
      <c r="J130" s="639"/>
      <c r="K130" s="640"/>
      <c r="L130" s="640"/>
      <c r="M130" s="623"/>
    </row>
    <row r="131" spans="5:13" ht="19.5" customHeight="1" x14ac:dyDescent="0.2">
      <c r="E131" s="643"/>
      <c r="F131" s="644"/>
      <c r="G131" s="645"/>
      <c r="H131" s="645"/>
      <c r="I131" s="645"/>
      <c r="J131" s="645"/>
      <c r="K131" s="646"/>
      <c r="L131" s="646"/>
      <c r="M131" s="623"/>
    </row>
    <row r="132" spans="5:13" ht="19.5" customHeight="1" x14ac:dyDescent="0.2">
      <c r="E132" s="634"/>
      <c r="F132" s="642"/>
      <c r="G132" s="639"/>
      <c r="H132" s="639"/>
      <c r="I132" s="639"/>
      <c r="J132" s="639"/>
      <c r="K132" s="640"/>
      <c r="L132" s="640"/>
      <c r="M132" s="623"/>
    </row>
    <row r="133" spans="5:13" ht="19.5" customHeight="1" x14ac:dyDescent="0.2">
      <c r="E133" s="634"/>
      <c r="F133" s="635"/>
      <c r="G133" s="636"/>
      <c r="H133" s="636"/>
      <c r="I133" s="636"/>
      <c r="J133" s="636"/>
      <c r="K133" s="637"/>
      <c r="L133" s="637"/>
      <c r="M133" s="623"/>
    </row>
    <row r="134" spans="5:13" ht="19.5" customHeight="1" x14ac:dyDescent="0.2">
      <c r="E134" s="634"/>
      <c r="F134" s="638"/>
      <c r="G134" s="639"/>
      <c r="H134" s="647"/>
      <c r="I134" s="647"/>
      <c r="J134" s="647"/>
      <c r="K134" s="640"/>
      <c r="L134" s="640"/>
      <c r="M134" s="623"/>
    </row>
    <row r="135" spans="5:13" ht="19.5" customHeight="1" x14ac:dyDescent="0.2">
      <c r="E135" s="634"/>
      <c r="F135" s="638"/>
      <c r="G135" s="639"/>
      <c r="H135" s="648"/>
      <c r="I135" s="648"/>
      <c r="J135" s="648"/>
      <c r="K135" s="640"/>
      <c r="L135" s="640"/>
      <c r="M135" s="623"/>
    </row>
    <row r="136" spans="5:13" ht="18.75" customHeight="1" x14ac:dyDescent="0.2">
      <c r="E136" s="634"/>
      <c r="F136" s="638"/>
      <c r="G136" s="639"/>
      <c r="H136" s="639"/>
      <c r="I136" s="639"/>
      <c r="J136" s="639"/>
      <c r="K136" s="640"/>
      <c r="L136" s="640"/>
      <c r="M136" s="623"/>
    </row>
    <row r="137" spans="5:13" x14ac:dyDescent="0.2">
      <c r="E137" s="623"/>
      <c r="F137" s="623"/>
      <c r="G137" s="623"/>
      <c r="H137" s="623"/>
      <c r="I137" s="623"/>
      <c r="J137" s="623"/>
      <c r="K137" s="623"/>
      <c r="L137" s="623"/>
      <c r="M137" s="623"/>
    </row>
    <row r="138" spans="5:13" ht="12.75" customHeight="1" x14ac:dyDescent="0.2">
      <c r="E138" s="623"/>
      <c r="F138" s="623"/>
      <c r="G138" s="623"/>
      <c r="H138" s="623"/>
      <c r="I138" s="623"/>
      <c r="J138" s="849"/>
      <c r="K138" s="849"/>
      <c r="L138" s="849"/>
      <c r="M138" s="623"/>
    </row>
    <row r="139" spans="5:13" ht="12.75" customHeight="1" x14ac:dyDescent="0.2">
      <c r="E139" s="623"/>
      <c r="F139" s="763"/>
      <c r="G139" s="849"/>
      <c r="H139" s="849"/>
      <c r="I139" s="849"/>
      <c r="J139" s="850"/>
      <c r="K139" s="850"/>
      <c r="L139" s="850"/>
      <c r="M139" s="623"/>
    </row>
    <row r="140" spans="5:13" x14ac:dyDescent="0.2">
      <c r="E140" s="623"/>
      <c r="F140" s="623"/>
      <c r="G140" s="623"/>
      <c r="H140" s="623"/>
      <c r="I140" s="623"/>
      <c r="J140" s="623"/>
      <c r="K140" s="623"/>
      <c r="L140" s="623"/>
      <c r="M140" s="623"/>
    </row>
    <row r="141" spans="5:13" x14ac:dyDescent="0.2">
      <c r="E141" s="623"/>
      <c r="F141" s="623"/>
      <c r="G141" s="623"/>
      <c r="H141" s="623"/>
      <c r="I141" s="623"/>
      <c r="J141" s="623"/>
      <c r="K141" s="623"/>
      <c r="L141" s="623"/>
      <c r="M141" s="623"/>
    </row>
    <row r="142" spans="5:13" x14ac:dyDescent="0.2">
      <c r="E142" s="623"/>
      <c r="F142" s="623"/>
      <c r="G142" s="623"/>
      <c r="H142" s="623"/>
      <c r="I142" s="623"/>
      <c r="J142" s="623"/>
      <c r="K142" s="623"/>
      <c r="L142" s="623"/>
      <c r="M142" s="623"/>
    </row>
    <row r="143" spans="5:13" x14ac:dyDescent="0.2">
      <c r="E143" s="623"/>
      <c r="F143" s="760"/>
      <c r="G143" s="651"/>
      <c r="H143" s="651"/>
      <c r="I143" s="760"/>
      <c r="J143" s="845"/>
      <c r="K143" s="845"/>
      <c r="L143" s="845"/>
      <c r="M143" s="623"/>
    </row>
    <row r="144" spans="5:13" x14ac:dyDescent="0.2">
      <c r="E144" s="623"/>
      <c r="F144" s="759"/>
      <c r="G144" s="623"/>
      <c r="H144" s="623"/>
      <c r="I144" s="623"/>
      <c r="J144" s="844"/>
      <c r="K144" s="844"/>
      <c r="L144" s="844"/>
      <c r="M144" s="623"/>
    </row>
    <row r="145" spans="5:13" x14ac:dyDescent="0.2">
      <c r="E145" s="623"/>
      <c r="F145" s="760"/>
      <c r="G145" s="623"/>
      <c r="H145" s="623"/>
      <c r="I145" s="623"/>
      <c r="J145" s="844"/>
      <c r="K145" s="844"/>
      <c r="L145" s="844"/>
      <c r="M145" s="623"/>
    </row>
    <row r="146" spans="5:13" x14ac:dyDescent="0.2">
      <c r="E146" s="623"/>
      <c r="F146" s="759"/>
      <c r="G146" s="844"/>
      <c r="H146" s="844"/>
      <c r="I146" s="844"/>
      <c r="J146" s="844"/>
      <c r="K146" s="844"/>
      <c r="L146" s="623"/>
      <c r="M146" s="623"/>
    </row>
    <row r="147" spans="5:13" x14ac:dyDescent="0.2">
      <c r="E147" s="623"/>
      <c r="F147" s="623"/>
      <c r="G147" s="844"/>
      <c r="H147" s="844"/>
      <c r="I147" s="844"/>
      <c r="J147" s="844"/>
      <c r="K147" s="844"/>
      <c r="L147" s="623"/>
      <c r="M147" s="623"/>
    </row>
    <row r="148" spans="5:13" x14ac:dyDescent="0.2">
      <c r="E148" s="623"/>
      <c r="F148" s="653"/>
      <c r="G148" s="760"/>
      <c r="H148" s="759"/>
      <c r="I148" s="759"/>
      <c r="J148" s="759"/>
      <c r="K148" s="759"/>
      <c r="L148" s="623"/>
      <c r="M148" s="623"/>
    </row>
    <row r="149" spans="5:13" x14ac:dyDescent="0.2">
      <c r="E149" s="623"/>
      <c r="F149" s="623"/>
      <c r="G149" s="759"/>
      <c r="H149" s="759"/>
      <c r="I149" s="759"/>
      <c r="J149" s="759"/>
      <c r="K149" s="759"/>
      <c r="L149" s="623"/>
      <c r="M149" s="623"/>
    </row>
    <row r="150" spans="5:13" x14ac:dyDescent="0.2">
      <c r="E150" s="623"/>
      <c r="F150" s="623"/>
      <c r="G150" s="654"/>
      <c r="H150" s="759"/>
      <c r="I150" s="759"/>
      <c r="J150" s="759"/>
      <c r="K150" s="759"/>
      <c r="L150" s="623"/>
      <c r="M150" s="623"/>
    </row>
    <row r="151" spans="5:13" x14ac:dyDescent="0.2">
      <c r="E151" s="623"/>
      <c r="F151" s="623"/>
      <c r="G151" s="760"/>
      <c r="H151" s="759"/>
      <c r="I151" s="759"/>
      <c r="J151" s="759"/>
      <c r="K151" s="759"/>
      <c r="L151" s="623"/>
      <c r="M151" s="623"/>
    </row>
    <row r="152" spans="5:13" x14ac:dyDescent="0.2">
      <c r="E152" s="623"/>
      <c r="F152" s="623"/>
      <c r="G152" s="654"/>
      <c r="H152" s="759"/>
      <c r="I152" s="759"/>
      <c r="J152" s="759"/>
      <c r="K152" s="759"/>
      <c r="L152" s="623"/>
      <c r="M152" s="623"/>
    </row>
    <row r="153" spans="5:13" x14ac:dyDescent="0.2">
      <c r="E153" s="623"/>
      <c r="F153" s="623"/>
      <c r="G153" s="654"/>
      <c r="H153" s="759"/>
      <c r="I153" s="759"/>
      <c r="J153" s="759"/>
      <c r="K153" s="759"/>
      <c r="L153" s="623"/>
      <c r="M153" s="623"/>
    </row>
    <row r="154" spans="5:13" x14ac:dyDescent="0.2">
      <c r="E154" s="623"/>
      <c r="F154" s="623"/>
      <c r="G154" s="623"/>
      <c r="H154" s="759"/>
      <c r="I154" s="759"/>
      <c r="J154" s="759"/>
      <c r="K154" s="759"/>
      <c r="L154" s="623"/>
      <c r="M154" s="623"/>
    </row>
    <row r="155" spans="5:13" x14ac:dyDescent="0.2">
      <c r="E155" s="623"/>
      <c r="F155" s="623"/>
      <c r="G155" s="654"/>
      <c r="H155" s="623"/>
      <c r="I155" s="623"/>
      <c r="J155" s="623"/>
      <c r="K155" s="623"/>
      <c r="L155" s="623"/>
      <c r="M155" s="623"/>
    </row>
    <row r="156" spans="5:13" x14ac:dyDescent="0.2">
      <c r="E156" s="623"/>
      <c r="F156" s="623"/>
      <c r="G156" s="623"/>
      <c r="H156" s="623"/>
      <c r="I156" s="623"/>
      <c r="J156" s="623"/>
      <c r="K156" s="623"/>
      <c r="L156" s="623"/>
      <c r="M156" s="623"/>
    </row>
    <row r="157" spans="5:13" x14ac:dyDescent="0.2">
      <c r="E157" s="623"/>
      <c r="F157" s="623"/>
      <c r="G157" s="623"/>
      <c r="H157" s="623"/>
      <c r="I157" s="623"/>
      <c r="J157" s="623"/>
      <c r="K157" s="623"/>
      <c r="L157" s="623"/>
      <c r="M157" s="623"/>
    </row>
    <row r="158" spans="5:13" x14ac:dyDescent="0.2">
      <c r="E158" s="623"/>
      <c r="F158" s="623"/>
      <c r="G158" s="623"/>
      <c r="H158" s="623"/>
      <c r="I158" s="623"/>
      <c r="J158" s="623"/>
      <c r="K158" s="623"/>
      <c r="L158" s="623"/>
      <c r="M158" s="623"/>
    </row>
    <row r="159" spans="5:13" x14ac:dyDescent="0.2">
      <c r="E159" s="623"/>
      <c r="F159" s="623"/>
      <c r="G159" s="623"/>
      <c r="H159" s="623"/>
      <c r="I159" s="623"/>
      <c r="J159" s="623"/>
      <c r="K159" s="623"/>
      <c r="L159" s="623"/>
      <c r="M159" s="623"/>
    </row>
    <row r="160" spans="5:13" x14ac:dyDescent="0.2">
      <c r="E160" s="623"/>
      <c r="F160" s="623"/>
      <c r="G160" s="623"/>
      <c r="H160" s="623"/>
      <c r="I160" s="623"/>
      <c r="J160" s="623"/>
      <c r="K160" s="623"/>
      <c r="L160" s="623"/>
      <c r="M160" s="623"/>
    </row>
    <row r="161" spans="5:13" x14ac:dyDescent="0.2">
      <c r="E161" s="623"/>
      <c r="F161" s="623"/>
      <c r="G161" s="623"/>
      <c r="H161" s="623"/>
      <c r="I161" s="623"/>
      <c r="J161" s="623"/>
      <c r="K161" s="623"/>
      <c r="L161" s="623"/>
      <c r="M161" s="623"/>
    </row>
    <row r="162" spans="5:13" x14ac:dyDescent="0.2">
      <c r="E162" s="623"/>
      <c r="F162" s="623"/>
      <c r="G162" s="623"/>
      <c r="H162" s="623"/>
      <c r="I162" s="623"/>
      <c r="J162" s="623"/>
      <c r="K162" s="623"/>
      <c r="L162" s="623"/>
      <c r="M162" s="623"/>
    </row>
    <row r="163" spans="5:13" x14ac:dyDescent="0.2">
      <c r="E163" s="623"/>
      <c r="F163" s="623"/>
      <c r="G163" s="623"/>
      <c r="H163" s="623"/>
      <c r="I163" s="623"/>
      <c r="J163" s="623"/>
      <c r="K163" s="623"/>
      <c r="L163" s="623"/>
      <c r="M163" s="623"/>
    </row>
    <row r="164" spans="5:13" ht="21" customHeight="1" x14ac:dyDescent="0.2">
      <c r="E164" s="623"/>
      <c r="F164" s="623"/>
      <c r="G164" s="623"/>
      <c r="H164" s="623"/>
      <c r="I164" s="623"/>
      <c r="J164" s="623"/>
      <c r="K164" s="623"/>
      <c r="L164" s="623"/>
      <c r="M164" s="623"/>
    </row>
    <row r="165" spans="5:13" ht="21" customHeight="1" x14ac:dyDescent="0.2">
      <c r="E165" s="623"/>
      <c r="F165" s="623"/>
      <c r="G165" s="623"/>
      <c r="H165" s="623"/>
      <c r="I165" s="623"/>
      <c r="J165" s="623"/>
      <c r="K165" s="623"/>
      <c r="L165" s="623"/>
      <c r="M165" s="623"/>
    </row>
    <row r="166" spans="5:13" ht="21" customHeight="1" x14ac:dyDescent="0.2">
      <c r="E166" s="623"/>
      <c r="F166" s="623"/>
      <c r="G166" s="623"/>
      <c r="H166" s="623"/>
      <c r="I166" s="623"/>
      <c r="J166" s="623"/>
      <c r="K166" s="623"/>
      <c r="L166" s="623"/>
      <c r="M166" s="623"/>
    </row>
    <row r="167" spans="5:13" ht="21" customHeight="1" x14ac:dyDescent="0.2">
      <c r="E167" s="623"/>
      <c r="F167" s="623"/>
      <c r="G167" s="623"/>
      <c r="H167" s="623"/>
      <c r="I167" s="623"/>
      <c r="J167" s="623"/>
      <c r="K167" s="623"/>
      <c r="L167" s="623"/>
      <c r="M167" s="623"/>
    </row>
    <row r="168" spans="5:13" x14ac:dyDescent="0.2">
      <c r="E168" s="623"/>
      <c r="F168" s="623"/>
      <c r="G168" s="623"/>
      <c r="H168" s="623"/>
      <c r="I168" s="623"/>
      <c r="J168" s="623"/>
      <c r="K168" s="623"/>
      <c r="L168" s="623"/>
      <c r="M168" s="623"/>
    </row>
    <row r="169" spans="5:13" ht="20.25" customHeight="1" x14ac:dyDescent="0.2">
      <c r="E169" s="623"/>
      <c r="F169" s="623"/>
      <c r="G169" s="623"/>
      <c r="H169" s="623"/>
      <c r="I169" s="623"/>
      <c r="J169" s="623"/>
      <c r="K169" s="623"/>
      <c r="L169" s="623"/>
      <c r="M169" s="623"/>
    </row>
    <row r="170" spans="5:13" ht="20.25" customHeight="1" x14ac:dyDescent="0.2">
      <c r="E170" s="623"/>
      <c r="F170" s="623"/>
      <c r="G170" s="623"/>
      <c r="H170" s="623"/>
      <c r="I170" s="623"/>
      <c r="J170" s="623"/>
      <c r="K170" s="623"/>
      <c r="L170" s="623"/>
      <c r="M170" s="623"/>
    </row>
    <row r="171" spans="5:13" ht="24" customHeight="1" x14ac:dyDescent="0.2">
      <c r="E171" s="623"/>
      <c r="F171" s="623"/>
      <c r="G171" s="623"/>
      <c r="H171" s="623"/>
      <c r="I171" s="623"/>
      <c r="J171" s="623"/>
      <c r="K171" s="623"/>
      <c r="L171" s="623"/>
      <c r="M171" s="623"/>
    </row>
    <row r="172" spans="5:13" ht="20.25" customHeight="1" x14ac:dyDescent="0.2">
      <c r="E172" s="623"/>
      <c r="F172" s="623"/>
      <c r="G172" s="623"/>
      <c r="H172" s="623"/>
      <c r="I172" s="623"/>
      <c r="J172" s="623"/>
      <c r="K172" s="623"/>
      <c r="L172" s="623"/>
      <c r="M172" s="623"/>
    </row>
    <row r="173" spans="5:13" ht="20.25" customHeight="1" x14ac:dyDescent="0.2">
      <c r="E173" s="623"/>
      <c r="F173" s="623"/>
      <c r="G173" s="623"/>
      <c r="H173" s="623"/>
      <c r="I173" s="623"/>
      <c r="J173" s="623"/>
      <c r="K173" s="623"/>
      <c r="L173" s="623"/>
      <c r="M173" s="623"/>
    </row>
    <row r="174" spans="5:13" ht="20.25" customHeight="1" x14ac:dyDescent="0.2">
      <c r="E174" s="623"/>
      <c r="F174" s="623"/>
      <c r="G174" s="623"/>
      <c r="H174" s="623"/>
      <c r="I174" s="623"/>
      <c r="J174" s="623"/>
      <c r="K174" s="623"/>
      <c r="L174" s="623"/>
      <c r="M174" s="623"/>
    </row>
    <row r="175" spans="5:13" ht="20.25" customHeight="1" x14ac:dyDescent="0.2">
      <c r="E175" s="623"/>
      <c r="F175" s="623"/>
      <c r="G175" s="623"/>
      <c r="H175" s="623"/>
      <c r="I175" s="623"/>
      <c r="J175" s="623"/>
      <c r="K175" s="623"/>
      <c r="L175" s="623"/>
      <c r="M175" s="623"/>
    </row>
    <row r="176" spans="5:13" ht="20.25" customHeight="1" x14ac:dyDescent="0.2">
      <c r="E176" s="623"/>
      <c r="F176" s="623"/>
      <c r="G176" s="623"/>
      <c r="H176" s="623"/>
      <c r="I176" s="623"/>
      <c r="J176" s="623"/>
      <c r="K176" s="623"/>
      <c r="L176" s="623"/>
      <c r="M176" s="623"/>
    </row>
    <row r="177" spans="5:13" ht="20.25" customHeight="1" x14ac:dyDescent="0.2">
      <c r="E177" s="623"/>
      <c r="F177" s="623"/>
      <c r="G177" s="623"/>
      <c r="H177" s="623"/>
      <c r="I177" s="623"/>
      <c r="J177" s="623"/>
      <c r="K177" s="623"/>
      <c r="L177" s="623"/>
      <c r="M177" s="623"/>
    </row>
    <row r="178" spans="5:13" ht="20.25" customHeight="1" x14ac:dyDescent="0.2">
      <c r="E178" s="623"/>
      <c r="F178" s="623"/>
      <c r="G178" s="623"/>
      <c r="H178" s="623"/>
      <c r="I178" s="623"/>
      <c r="J178" s="623"/>
      <c r="K178" s="623"/>
      <c r="L178" s="623"/>
      <c r="M178" s="623"/>
    </row>
    <row r="179" spans="5:13" ht="20.25" customHeight="1" x14ac:dyDescent="0.2">
      <c r="E179" s="623"/>
      <c r="F179" s="623"/>
      <c r="G179" s="623"/>
      <c r="H179" s="623"/>
      <c r="I179" s="623"/>
      <c r="J179" s="623"/>
      <c r="K179" s="623"/>
      <c r="L179" s="623"/>
      <c r="M179" s="623"/>
    </row>
    <row r="180" spans="5:13" ht="20.25" customHeight="1" x14ac:dyDescent="0.2">
      <c r="E180" s="623"/>
      <c r="F180" s="623"/>
      <c r="G180" s="623"/>
      <c r="H180" s="623"/>
      <c r="I180" s="623"/>
      <c r="J180" s="623"/>
      <c r="K180" s="623"/>
      <c r="L180" s="623"/>
      <c r="M180" s="623"/>
    </row>
    <row r="181" spans="5:13" ht="20.25" customHeight="1" x14ac:dyDescent="0.2">
      <c r="E181" s="623"/>
      <c r="F181" s="623"/>
      <c r="G181" s="623"/>
      <c r="H181" s="623"/>
      <c r="I181" s="623"/>
      <c r="J181" s="623"/>
      <c r="K181" s="623"/>
      <c r="L181" s="623"/>
      <c r="M181" s="623"/>
    </row>
    <row r="182" spans="5:13" ht="20.25" customHeight="1" x14ac:dyDescent="0.2">
      <c r="E182" s="623"/>
      <c r="F182" s="623"/>
      <c r="G182" s="623"/>
      <c r="H182" s="623"/>
      <c r="I182" s="623"/>
      <c r="J182" s="623"/>
      <c r="K182" s="623"/>
      <c r="L182" s="623"/>
      <c r="M182" s="623"/>
    </row>
    <row r="183" spans="5:13" ht="20.25" customHeight="1" x14ac:dyDescent="0.2">
      <c r="E183" s="623"/>
      <c r="F183" s="623"/>
      <c r="G183" s="623"/>
      <c r="H183" s="623"/>
      <c r="I183" s="623"/>
      <c r="J183" s="623"/>
      <c r="K183" s="623"/>
      <c r="L183" s="623"/>
      <c r="M183" s="623"/>
    </row>
    <row r="184" spans="5:13" ht="20.25" customHeight="1" x14ac:dyDescent="0.2">
      <c r="E184" s="623"/>
      <c r="F184" s="623"/>
      <c r="G184" s="623"/>
      <c r="H184" s="623"/>
      <c r="I184" s="623"/>
      <c r="J184" s="623"/>
      <c r="K184" s="623"/>
      <c r="L184" s="623"/>
      <c r="M184" s="623"/>
    </row>
    <row r="185" spans="5:13" ht="20.25" customHeight="1" x14ac:dyDescent="0.2">
      <c r="E185" s="623"/>
      <c r="F185" s="623"/>
      <c r="G185" s="623"/>
      <c r="H185" s="623"/>
      <c r="I185" s="623"/>
      <c r="J185" s="623"/>
      <c r="K185" s="623"/>
      <c r="L185" s="623"/>
      <c r="M185" s="623"/>
    </row>
    <row r="186" spans="5:13" ht="20.25" customHeight="1" x14ac:dyDescent="0.2">
      <c r="E186" s="623"/>
      <c r="F186" s="623"/>
      <c r="G186" s="623"/>
      <c r="H186" s="623"/>
      <c r="I186" s="623"/>
      <c r="J186" s="623"/>
      <c r="K186" s="623"/>
      <c r="L186" s="623"/>
      <c r="M186" s="623"/>
    </row>
    <row r="187" spans="5:13" ht="32.25" customHeight="1" x14ac:dyDescent="0.2">
      <c r="E187" s="623"/>
      <c r="F187" s="623"/>
      <c r="G187" s="623"/>
      <c r="H187" s="623"/>
      <c r="I187" s="623"/>
      <c r="J187" s="623"/>
      <c r="K187" s="623"/>
      <c r="L187" s="623"/>
      <c r="M187" s="623"/>
    </row>
    <row r="188" spans="5:13" ht="28.5" customHeight="1" x14ac:dyDescent="0.2">
      <c r="E188" s="623"/>
      <c r="F188" s="623"/>
      <c r="G188" s="623"/>
      <c r="H188" s="623"/>
      <c r="I188" s="623"/>
      <c r="J188" s="623"/>
      <c r="K188" s="623"/>
      <c r="L188" s="623"/>
      <c r="M188" s="623"/>
    </row>
    <row r="189" spans="5:13" ht="20.25" customHeight="1" x14ac:dyDescent="0.2">
      <c r="E189" s="623"/>
      <c r="F189" s="623"/>
      <c r="G189" s="623"/>
      <c r="H189" s="623"/>
      <c r="I189" s="623"/>
      <c r="J189" s="623"/>
      <c r="K189" s="623"/>
      <c r="L189" s="623"/>
      <c r="M189" s="623"/>
    </row>
    <row r="190" spans="5:13" ht="20.25" customHeight="1" x14ac:dyDescent="0.2">
      <c r="E190" s="623"/>
      <c r="F190" s="623"/>
      <c r="G190" s="623"/>
      <c r="H190" s="623"/>
      <c r="I190" s="623"/>
      <c r="J190" s="623"/>
      <c r="K190" s="623"/>
      <c r="L190" s="623"/>
      <c r="M190" s="623"/>
    </row>
    <row r="191" spans="5:13" ht="20.25" customHeight="1" x14ac:dyDescent="0.2">
      <c r="E191" s="623"/>
      <c r="F191" s="623"/>
      <c r="G191" s="623"/>
      <c r="H191" s="623"/>
      <c r="I191" s="623"/>
      <c r="J191" s="623"/>
      <c r="K191" s="623"/>
      <c r="L191" s="623"/>
      <c r="M191" s="623"/>
    </row>
    <row r="192" spans="5:13" ht="20.25" customHeight="1" x14ac:dyDescent="0.2">
      <c r="E192" s="623"/>
      <c r="F192" s="623"/>
      <c r="G192" s="623"/>
      <c r="H192" s="623"/>
      <c r="I192" s="623"/>
      <c r="J192" s="623"/>
      <c r="K192" s="623"/>
      <c r="L192" s="623"/>
      <c r="M192" s="623"/>
    </row>
    <row r="193" spans="5:13" ht="20.25" customHeight="1" x14ac:dyDescent="0.2">
      <c r="E193" s="623"/>
      <c r="F193" s="623"/>
      <c r="G193" s="623"/>
      <c r="H193" s="623"/>
      <c r="I193" s="623"/>
      <c r="J193" s="623"/>
      <c r="K193" s="623"/>
      <c r="L193" s="623"/>
      <c r="M193" s="623"/>
    </row>
    <row r="194" spans="5:13" ht="20.25" customHeight="1" x14ac:dyDescent="0.2">
      <c r="E194" s="623"/>
      <c r="F194" s="623"/>
      <c r="G194" s="623"/>
      <c r="H194" s="623"/>
      <c r="I194" s="623"/>
      <c r="J194" s="623"/>
      <c r="K194" s="623"/>
      <c r="L194" s="623"/>
      <c r="M194" s="623"/>
    </row>
    <row r="195" spans="5:13" ht="20.25" customHeight="1" x14ac:dyDescent="0.2">
      <c r="E195" s="623"/>
      <c r="F195" s="623"/>
      <c r="G195" s="623"/>
      <c r="H195" s="623"/>
      <c r="I195" s="623"/>
      <c r="J195" s="623"/>
      <c r="K195" s="623"/>
      <c r="L195" s="623"/>
      <c r="M195" s="623"/>
    </row>
    <row r="196" spans="5:13" ht="20.25" customHeight="1" x14ac:dyDescent="0.2">
      <c r="E196" s="623"/>
      <c r="F196" s="623"/>
      <c r="G196" s="623"/>
      <c r="H196" s="623"/>
      <c r="I196" s="623"/>
      <c r="J196" s="623"/>
      <c r="K196" s="623"/>
      <c r="L196" s="623"/>
      <c r="M196" s="623"/>
    </row>
    <row r="197" spans="5:13" ht="20.25" customHeight="1" x14ac:dyDescent="0.2">
      <c r="E197" s="623"/>
      <c r="F197" s="623"/>
      <c r="G197" s="623"/>
      <c r="H197" s="623"/>
      <c r="I197" s="623"/>
      <c r="J197" s="623"/>
      <c r="K197" s="623"/>
      <c r="L197" s="623"/>
      <c r="M197" s="623"/>
    </row>
    <row r="198" spans="5:13" ht="20.25" customHeight="1" x14ac:dyDescent="0.2">
      <c r="E198" s="623"/>
      <c r="F198" s="623"/>
      <c r="G198" s="623"/>
      <c r="H198" s="623"/>
      <c r="I198" s="623"/>
      <c r="J198" s="623"/>
      <c r="K198" s="623"/>
      <c r="L198" s="623"/>
      <c r="M198" s="623"/>
    </row>
    <row r="199" spans="5:13" ht="20.25" customHeight="1" x14ac:dyDescent="0.2">
      <c r="E199" s="623"/>
      <c r="F199" s="623"/>
      <c r="G199" s="623"/>
      <c r="H199" s="623"/>
      <c r="I199" s="623"/>
      <c r="J199" s="623"/>
      <c r="K199" s="623"/>
      <c r="L199" s="623"/>
      <c r="M199" s="623"/>
    </row>
    <row r="200" spans="5:13" ht="20.25" customHeight="1" x14ac:dyDescent="0.2">
      <c r="E200" s="623"/>
      <c r="F200" s="623"/>
      <c r="G200" s="623"/>
      <c r="H200" s="623"/>
      <c r="I200" s="623"/>
      <c r="J200" s="623"/>
      <c r="K200" s="623"/>
      <c r="L200" s="623"/>
      <c r="M200" s="623"/>
    </row>
    <row r="201" spans="5:13" x14ac:dyDescent="0.2">
      <c r="E201" s="623"/>
      <c r="F201" s="623"/>
      <c r="G201" s="623"/>
      <c r="H201" s="623"/>
      <c r="I201" s="623"/>
      <c r="J201" s="623"/>
      <c r="K201" s="623"/>
      <c r="L201" s="623"/>
      <c r="M201" s="623"/>
    </row>
    <row r="202" spans="5:13" ht="12.75" customHeight="1" x14ac:dyDescent="0.2">
      <c r="E202" s="623"/>
      <c r="F202" s="623"/>
      <c r="G202" s="623"/>
      <c r="H202" s="623"/>
      <c r="I202" s="623"/>
      <c r="J202" s="623"/>
      <c r="K202" s="623"/>
      <c r="L202" s="623"/>
      <c r="M202" s="623"/>
    </row>
    <row r="203" spans="5:13" x14ac:dyDescent="0.2">
      <c r="E203" s="623"/>
      <c r="F203" s="623"/>
      <c r="G203" s="623"/>
      <c r="H203" s="623"/>
      <c r="I203" s="623"/>
      <c r="J203" s="623"/>
      <c r="K203" s="623"/>
      <c r="L203" s="623"/>
      <c r="M203" s="623"/>
    </row>
    <row r="204" spans="5:13" x14ac:dyDescent="0.2">
      <c r="E204" s="623"/>
      <c r="F204" s="623"/>
      <c r="G204" s="623"/>
      <c r="H204" s="623"/>
      <c r="I204" s="623"/>
      <c r="J204" s="623"/>
      <c r="K204" s="623"/>
      <c r="L204" s="623"/>
      <c r="M204" s="623"/>
    </row>
    <row r="205" spans="5:13" ht="12.75" customHeight="1" x14ac:dyDescent="0.2">
      <c r="E205" s="623"/>
      <c r="F205" s="623"/>
      <c r="G205" s="623"/>
      <c r="H205" s="623"/>
      <c r="I205" s="623"/>
      <c r="J205" s="623"/>
      <c r="K205" s="623"/>
      <c r="L205" s="623"/>
      <c r="M205" s="623"/>
    </row>
    <row r="206" spans="5:13" x14ac:dyDescent="0.2">
      <c r="E206" s="623"/>
      <c r="F206" s="623"/>
      <c r="G206" s="623"/>
      <c r="H206" s="623"/>
      <c r="I206" s="623"/>
      <c r="J206" s="623"/>
      <c r="K206" s="623"/>
      <c r="L206" s="623"/>
      <c r="M206" s="623"/>
    </row>
    <row r="207" spans="5:13" x14ac:dyDescent="0.2">
      <c r="E207" s="623"/>
      <c r="F207" s="623"/>
      <c r="G207" s="623"/>
      <c r="H207" s="623"/>
      <c r="I207" s="623"/>
      <c r="J207" s="623"/>
      <c r="K207" s="623"/>
      <c r="L207" s="623"/>
      <c r="M207" s="623"/>
    </row>
    <row r="208" spans="5:13" x14ac:dyDescent="0.2">
      <c r="E208" s="623"/>
      <c r="F208" s="623"/>
      <c r="G208" s="623"/>
      <c r="H208" s="623"/>
      <c r="I208" s="623"/>
      <c r="J208" s="623"/>
      <c r="K208" s="623"/>
      <c r="L208" s="623"/>
      <c r="M208" s="623"/>
    </row>
    <row r="209" spans="5:13" x14ac:dyDescent="0.2">
      <c r="E209" s="623"/>
      <c r="F209" s="623"/>
      <c r="G209" s="623"/>
      <c r="H209" s="623"/>
      <c r="I209" s="623"/>
      <c r="J209" s="623"/>
      <c r="K209" s="623"/>
      <c r="L209" s="623"/>
      <c r="M209" s="623"/>
    </row>
    <row r="210" spans="5:13" x14ac:dyDescent="0.2">
      <c r="E210" s="623"/>
      <c r="F210" s="623"/>
      <c r="G210" s="623"/>
      <c r="H210" s="623"/>
      <c r="I210" s="623"/>
      <c r="J210" s="623"/>
      <c r="K210" s="623"/>
      <c r="L210" s="623"/>
      <c r="M210" s="623"/>
    </row>
    <row r="211" spans="5:13" x14ac:dyDescent="0.2">
      <c r="E211" s="623"/>
      <c r="F211" s="623"/>
      <c r="G211" s="623"/>
      <c r="H211" s="623"/>
      <c r="I211" s="623"/>
      <c r="J211" s="623"/>
      <c r="K211" s="623"/>
      <c r="L211" s="623"/>
      <c r="M211" s="623"/>
    </row>
    <row r="212" spans="5:13" x14ac:dyDescent="0.2">
      <c r="E212" s="623"/>
      <c r="F212" s="623"/>
      <c r="G212" s="623"/>
      <c r="H212" s="623"/>
      <c r="I212" s="623"/>
      <c r="J212" s="623"/>
      <c r="K212" s="623"/>
      <c r="L212" s="623"/>
      <c r="M212" s="623"/>
    </row>
    <row r="213" spans="5:13" x14ac:dyDescent="0.2">
      <c r="E213" s="623"/>
      <c r="F213" s="623"/>
      <c r="G213" s="623"/>
      <c r="H213" s="623"/>
      <c r="I213" s="623"/>
      <c r="J213" s="623"/>
      <c r="K213" s="623"/>
      <c r="L213" s="623"/>
      <c r="M213" s="623"/>
    </row>
    <row r="214" spans="5:13" x14ac:dyDescent="0.2">
      <c r="E214" s="623"/>
      <c r="F214" s="623"/>
      <c r="G214" s="623"/>
      <c r="H214" s="623"/>
      <c r="I214" s="623"/>
      <c r="J214" s="623"/>
      <c r="K214" s="623"/>
      <c r="L214" s="623"/>
      <c r="M214" s="623"/>
    </row>
    <row r="215" spans="5:13" x14ac:dyDescent="0.2">
      <c r="E215" s="623"/>
      <c r="F215" s="623"/>
      <c r="G215" s="623"/>
      <c r="H215" s="623"/>
      <c r="I215" s="623"/>
      <c r="J215" s="623"/>
      <c r="K215" s="623"/>
      <c r="L215" s="623"/>
      <c r="M215" s="623"/>
    </row>
    <row r="216" spans="5:13" x14ac:dyDescent="0.2">
      <c r="E216" s="623"/>
      <c r="F216" s="623"/>
      <c r="G216" s="623"/>
      <c r="H216" s="623"/>
      <c r="I216" s="623"/>
      <c r="J216" s="623"/>
      <c r="K216" s="623"/>
      <c r="L216" s="623"/>
      <c r="M216" s="623"/>
    </row>
    <row r="217" spans="5:13" x14ac:dyDescent="0.2">
      <c r="E217" s="623"/>
      <c r="F217" s="623"/>
      <c r="G217" s="623"/>
      <c r="H217" s="623"/>
      <c r="I217" s="623"/>
      <c r="J217" s="623"/>
      <c r="K217" s="623"/>
      <c r="L217" s="623"/>
      <c r="M217" s="623"/>
    </row>
    <row r="218" spans="5:13" x14ac:dyDescent="0.2">
      <c r="E218" s="623"/>
      <c r="F218" s="623"/>
      <c r="G218" s="623"/>
      <c r="H218" s="623"/>
      <c r="I218" s="623"/>
      <c r="J218" s="623"/>
      <c r="K218" s="623"/>
      <c r="L218" s="623"/>
      <c r="M218" s="623"/>
    </row>
    <row r="219" spans="5:13" x14ac:dyDescent="0.2">
      <c r="E219" s="623"/>
      <c r="F219" s="623"/>
      <c r="G219" s="623"/>
      <c r="H219" s="623"/>
      <c r="I219" s="623"/>
      <c r="J219" s="623"/>
      <c r="K219" s="623"/>
      <c r="L219" s="623"/>
      <c r="M219" s="623"/>
    </row>
    <row r="220" spans="5:13" x14ac:dyDescent="0.2">
      <c r="E220" s="623"/>
      <c r="F220" s="623"/>
      <c r="G220" s="623"/>
      <c r="H220" s="623"/>
      <c r="I220" s="623"/>
      <c r="J220" s="623"/>
      <c r="K220" s="623"/>
      <c r="L220" s="623"/>
      <c r="M220" s="623"/>
    </row>
    <row r="221" spans="5:13" x14ac:dyDescent="0.2">
      <c r="E221" s="623"/>
      <c r="F221" s="623"/>
      <c r="G221" s="623"/>
      <c r="H221" s="623"/>
      <c r="I221" s="623"/>
      <c r="J221" s="623"/>
      <c r="K221" s="623"/>
      <c r="L221" s="623"/>
      <c r="M221" s="623"/>
    </row>
    <row r="222" spans="5:13" x14ac:dyDescent="0.2">
      <c r="E222" s="623"/>
      <c r="F222" s="623"/>
      <c r="G222" s="623"/>
      <c r="H222" s="623"/>
      <c r="I222" s="623"/>
      <c r="J222" s="623"/>
      <c r="K222" s="623"/>
      <c r="L222" s="623"/>
      <c r="M222" s="623"/>
    </row>
    <row r="223" spans="5:13" x14ac:dyDescent="0.2">
      <c r="E223" s="623"/>
      <c r="F223" s="623"/>
      <c r="G223" s="623"/>
      <c r="H223" s="623"/>
      <c r="I223" s="623"/>
      <c r="J223" s="623"/>
      <c r="K223" s="623"/>
      <c r="L223" s="623"/>
      <c r="M223" s="623"/>
    </row>
    <row r="224" spans="5:13" x14ac:dyDescent="0.2">
      <c r="E224" s="623"/>
      <c r="F224" s="623"/>
      <c r="G224" s="623"/>
      <c r="H224" s="623"/>
      <c r="I224" s="623"/>
      <c r="J224" s="623"/>
      <c r="K224" s="623"/>
      <c r="L224" s="623"/>
      <c r="M224" s="623"/>
    </row>
    <row r="225" spans="5:13" x14ac:dyDescent="0.2">
      <c r="E225" s="623"/>
      <c r="F225" s="623"/>
      <c r="G225" s="623"/>
      <c r="H225" s="623"/>
      <c r="I225" s="623"/>
      <c r="J225" s="623"/>
      <c r="K225" s="623"/>
      <c r="L225" s="623"/>
      <c r="M225" s="623"/>
    </row>
    <row r="226" spans="5:13" x14ac:dyDescent="0.2">
      <c r="E226" s="623"/>
      <c r="F226" s="623"/>
      <c r="G226" s="623"/>
      <c r="H226" s="623"/>
      <c r="I226" s="623"/>
      <c r="J226" s="623"/>
      <c r="K226" s="623"/>
      <c r="L226" s="623"/>
      <c r="M226" s="623"/>
    </row>
    <row r="227" spans="5:13" x14ac:dyDescent="0.2">
      <c r="E227" s="623"/>
      <c r="F227" s="623"/>
      <c r="G227" s="623"/>
      <c r="H227" s="623"/>
      <c r="I227" s="623"/>
      <c r="J227" s="623"/>
      <c r="K227" s="623"/>
      <c r="L227" s="623"/>
      <c r="M227" s="623"/>
    </row>
    <row r="228" spans="5:13" x14ac:dyDescent="0.2">
      <c r="E228" s="623"/>
      <c r="F228" s="623"/>
      <c r="G228" s="623"/>
      <c r="H228" s="623"/>
      <c r="I228" s="623"/>
      <c r="J228" s="623"/>
      <c r="K228" s="623"/>
      <c r="L228" s="623"/>
      <c r="M228" s="623"/>
    </row>
    <row r="229" spans="5:13" x14ac:dyDescent="0.2">
      <c r="E229" s="623"/>
      <c r="F229" s="623"/>
      <c r="G229" s="623"/>
      <c r="H229" s="623"/>
      <c r="I229" s="623"/>
      <c r="J229" s="623"/>
      <c r="K229" s="623"/>
      <c r="L229" s="623"/>
      <c r="M229" s="623"/>
    </row>
    <row r="230" spans="5:13" ht="18" customHeight="1" x14ac:dyDescent="0.2">
      <c r="E230" s="623"/>
      <c r="F230" s="623"/>
      <c r="G230" s="623"/>
      <c r="H230" s="623"/>
      <c r="I230" s="623"/>
      <c r="J230" s="623"/>
      <c r="K230" s="623"/>
      <c r="L230" s="623"/>
      <c r="M230" s="623"/>
    </row>
    <row r="231" spans="5:13" ht="18" customHeight="1" x14ac:dyDescent="0.2">
      <c r="E231" s="623"/>
      <c r="F231" s="623"/>
      <c r="G231" s="623"/>
      <c r="H231" s="623"/>
      <c r="I231" s="623"/>
      <c r="J231" s="623"/>
      <c r="K231" s="623"/>
      <c r="L231" s="623"/>
      <c r="M231" s="623"/>
    </row>
    <row r="232" spans="5:13" ht="18" customHeight="1" x14ac:dyDescent="0.2">
      <c r="E232" s="623"/>
      <c r="F232" s="623"/>
      <c r="G232" s="623"/>
      <c r="H232" s="623"/>
      <c r="I232" s="623"/>
      <c r="J232" s="623"/>
      <c r="K232" s="623"/>
      <c r="L232" s="623"/>
      <c r="M232" s="623"/>
    </row>
    <row r="233" spans="5:13" ht="18" customHeight="1" x14ac:dyDescent="0.2">
      <c r="E233" s="623"/>
      <c r="F233" s="623"/>
      <c r="G233" s="623"/>
      <c r="H233" s="623"/>
      <c r="I233" s="623"/>
      <c r="J233" s="623"/>
      <c r="K233" s="623"/>
      <c r="L233" s="623"/>
      <c r="M233" s="623"/>
    </row>
    <row r="234" spans="5:13" ht="18" customHeight="1" x14ac:dyDescent="0.2">
      <c r="E234" s="623"/>
      <c r="F234" s="623"/>
      <c r="G234" s="623"/>
      <c r="H234" s="623"/>
      <c r="I234" s="623"/>
      <c r="J234" s="623"/>
      <c r="K234" s="623"/>
      <c r="L234" s="623"/>
      <c r="M234" s="623"/>
    </row>
    <row r="235" spans="5:13" ht="18" customHeight="1" x14ac:dyDescent="0.2">
      <c r="E235" s="623"/>
      <c r="F235" s="623"/>
      <c r="G235" s="623"/>
      <c r="H235" s="623"/>
      <c r="I235" s="623"/>
      <c r="J235" s="623"/>
      <c r="K235" s="623"/>
      <c r="L235" s="623"/>
      <c r="M235" s="623"/>
    </row>
    <row r="236" spans="5:13" ht="27.75" customHeight="1" x14ac:dyDescent="0.2">
      <c r="E236" s="623"/>
      <c r="F236" s="623"/>
      <c r="G236" s="623"/>
      <c r="H236" s="623"/>
      <c r="I236" s="623"/>
      <c r="J236" s="623"/>
      <c r="K236" s="623"/>
      <c r="L236" s="623"/>
      <c r="M236" s="623"/>
    </row>
    <row r="237" spans="5:13" ht="27.75" customHeight="1" x14ac:dyDescent="0.2">
      <c r="E237" s="623"/>
      <c r="F237" s="623"/>
      <c r="G237" s="623"/>
      <c r="H237" s="623"/>
      <c r="I237" s="623"/>
      <c r="J237" s="623"/>
      <c r="K237" s="623"/>
      <c r="L237" s="623"/>
      <c r="M237" s="623"/>
    </row>
    <row r="238" spans="5:13" ht="18" customHeight="1" x14ac:dyDescent="0.2"/>
    <row r="239" spans="5:13" ht="18" customHeight="1" x14ac:dyDescent="0.2"/>
    <row r="240" spans="5:13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24.75" customHeight="1" x14ac:dyDescent="0.2"/>
    <row r="254" ht="30.75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9" ht="12.75" customHeight="1" x14ac:dyDescent="0.2"/>
    <row r="271" ht="12.75" customHeight="1" x14ac:dyDescent="0.2"/>
    <row r="272" ht="12.75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300" ht="22.5" customHeight="1" x14ac:dyDescent="0.2"/>
    <row r="301" ht="22.5" customHeight="1" x14ac:dyDescent="0.2"/>
    <row r="302" ht="29.2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4.75" customHeight="1" x14ac:dyDescent="0.2"/>
    <row r="319" ht="26.2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3" ht="12.75" customHeight="1" x14ac:dyDescent="0.2"/>
    <row r="341" ht="12.75" customHeight="1" x14ac:dyDescent="0.2"/>
    <row r="359" ht="18" customHeight="1" x14ac:dyDescent="0.2"/>
    <row r="360" ht="18.75" customHeight="1" x14ac:dyDescent="0.2"/>
    <row r="361" ht="19.5" customHeight="1" x14ac:dyDescent="0.2"/>
    <row r="362" ht="18.75" customHeight="1" x14ac:dyDescent="0.2"/>
    <row r="364" ht="18.75" customHeight="1" x14ac:dyDescent="0.2"/>
    <row r="365" ht="17.25" customHeight="1" x14ac:dyDescent="0.2"/>
    <row r="366" ht="30.75" customHeight="1" x14ac:dyDescent="0.2"/>
    <row r="367" ht="17.25" customHeight="1" x14ac:dyDescent="0.2"/>
    <row r="368" ht="19.5" customHeight="1" x14ac:dyDescent="0.2"/>
    <row r="369" ht="20.25" customHeight="1" x14ac:dyDescent="0.2"/>
    <row r="370" ht="19.5" customHeight="1" x14ac:dyDescent="0.2"/>
    <row r="371" ht="18.75" customHeight="1" x14ac:dyDescent="0.2"/>
    <row r="372" ht="19.5" customHeight="1" x14ac:dyDescent="0.2"/>
    <row r="373" ht="18" customHeight="1" x14ac:dyDescent="0.2"/>
    <row r="374" ht="19.5" customHeight="1" x14ac:dyDescent="0.2"/>
    <row r="375" ht="19.5" customHeight="1" x14ac:dyDescent="0.2"/>
    <row r="376" ht="19.5" customHeight="1" x14ac:dyDescent="0.2"/>
    <row r="377" ht="19.5" customHeight="1" x14ac:dyDescent="0.2"/>
    <row r="378" ht="21" customHeight="1" x14ac:dyDescent="0.2"/>
    <row r="379" ht="19.5" customHeight="1" x14ac:dyDescent="0.2"/>
    <row r="380" ht="21" customHeight="1" x14ac:dyDescent="0.2"/>
    <row r="381" ht="21" customHeight="1" x14ac:dyDescent="0.2"/>
    <row r="382" ht="32.25" customHeight="1" x14ac:dyDescent="0.2"/>
    <row r="385" ht="19.5" customHeight="1" x14ac:dyDescent="0.2"/>
    <row r="386" ht="19.5" customHeight="1" x14ac:dyDescent="0.2"/>
    <row r="387" ht="19.5" customHeight="1" x14ac:dyDescent="0.2"/>
    <row r="388" ht="19.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405" ht="12.75" customHeight="1" x14ac:dyDescent="0.2"/>
    <row r="492" ht="21" customHeight="1" x14ac:dyDescent="0.2"/>
    <row r="513" spans="6:8" x14ac:dyDescent="0.2">
      <c r="H513" s="551"/>
    </row>
    <row r="514" spans="6:8" x14ac:dyDescent="0.2">
      <c r="H514" s="551"/>
    </row>
    <row r="515" spans="6:8" x14ac:dyDescent="0.2">
      <c r="H515" s="551"/>
    </row>
    <row r="516" spans="6:8" x14ac:dyDescent="0.2">
      <c r="H516" s="551"/>
    </row>
    <row r="517" spans="6:8" x14ac:dyDescent="0.2">
      <c r="H517" s="551"/>
    </row>
    <row r="518" spans="6:8" x14ac:dyDescent="0.2">
      <c r="H518" s="551"/>
    </row>
    <row r="523" spans="6:8" x14ac:dyDescent="0.2">
      <c r="F523" s="546" t="e">
        <f>#REF!</f>
        <v>#REF!</v>
      </c>
      <c r="H523" s="655" t="s">
        <v>98</v>
      </c>
    </row>
    <row r="524" spans="6:8" x14ac:dyDescent="0.2">
      <c r="H524" s="656" t="s">
        <v>134</v>
      </c>
    </row>
    <row r="525" spans="6:8" x14ac:dyDescent="0.2">
      <c r="H525" s="656" t="s">
        <v>135</v>
      </c>
    </row>
    <row r="526" spans="6:8" x14ac:dyDescent="0.2">
      <c r="H526" s="656" t="s">
        <v>136</v>
      </c>
    </row>
    <row r="527" spans="6:8" x14ac:dyDescent="0.2">
      <c r="H527" s="656" t="s">
        <v>137</v>
      </c>
    </row>
    <row r="528" spans="6:8" x14ac:dyDescent="0.2">
      <c r="H528" s="656" t="s">
        <v>138</v>
      </c>
    </row>
    <row r="529" spans="5:8" x14ac:dyDescent="0.2">
      <c r="H529" s="656" t="s">
        <v>139</v>
      </c>
    </row>
    <row r="530" spans="5:8" x14ac:dyDescent="0.2">
      <c r="H530" s="656" t="s">
        <v>140</v>
      </c>
    </row>
    <row r="531" spans="5:8" x14ac:dyDescent="0.2">
      <c r="H531" s="656" t="s">
        <v>141</v>
      </c>
    </row>
    <row r="534" spans="5:8" x14ac:dyDescent="0.2">
      <c r="E534" s="762"/>
    </row>
    <row r="675" spans="15:24" ht="12.75" customHeight="1" x14ac:dyDescent="0.2">
      <c r="P675" s="764"/>
      <c r="Q675" s="658"/>
      <c r="R675" s="658"/>
      <c r="S675" s="659"/>
      <c r="T675" s="659"/>
      <c r="U675" s="659"/>
      <c r="V675" s="658"/>
      <c r="W675" s="659"/>
      <c r="X675" s="659"/>
    </row>
    <row r="678" spans="15:24" x14ac:dyDescent="0.2">
      <c r="Q678" s="764"/>
      <c r="R678" s="764"/>
      <c r="S678" s="764"/>
      <c r="T678" s="764"/>
      <c r="U678" s="764"/>
      <c r="V678" s="764"/>
      <c r="W678" s="764"/>
      <c r="X678" s="764"/>
    </row>
    <row r="679" spans="15:24" x14ac:dyDescent="0.2">
      <c r="O679" s="551"/>
      <c r="P679" s="618"/>
      <c r="Q679" s="764"/>
      <c r="R679" s="660"/>
      <c r="S679" s="661"/>
      <c r="T679" s="662"/>
      <c r="U679" s="660"/>
      <c r="V679" s="662"/>
      <c r="W679" s="662"/>
      <c r="X679" s="662"/>
    </row>
    <row r="680" spans="15:24" x14ac:dyDescent="0.2">
      <c r="O680" s="551"/>
      <c r="P680" s="761"/>
      <c r="Q680" s="764"/>
      <c r="R680" s="764"/>
      <c r="S680" s="764"/>
      <c r="T680" s="764"/>
      <c r="U680" s="764"/>
      <c r="V680" s="663"/>
      <c r="W680" s="663"/>
      <c r="X680" s="663"/>
    </row>
    <row r="681" spans="15:24" x14ac:dyDescent="0.2">
      <c r="O681" s="551"/>
      <c r="Q681" s="764"/>
      <c r="R681" s="764"/>
      <c r="S681" s="764" t="s">
        <v>142</v>
      </c>
      <c r="T681" s="551"/>
      <c r="U681" s="764"/>
      <c r="V681" s="663"/>
      <c r="W681" s="663"/>
      <c r="X681" s="663"/>
    </row>
    <row r="682" spans="15:24" x14ac:dyDescent="0.2">
      <c r="O682" s="551"/>
      <c r="P682" s="664"/>
      <c r="Q682" s="618"/>
      <c r="R682" s="764"/>
      <c r="S682" s="764"/>
      <c r="T682" s="764"/>
      <c r="U682" s="764"/>
      <c r="V682" s="764"/>
      <c r="W682" s="764"/>
      <c r="X682" s="764"/>
    </row>
    <row r="683" spans="15:24" x14ac:dyDescent="0.2">
      <c r="Q683" s="761"/>
      <c r="R683" s="761"/>
      <c r="S683" s="761"/>
      <c r="T683" s="761"/>
      <c r="U683" s="761"/>
      <c r="W683" s="761"/>
      <c r="X683" s="761"/>
    </row>
    <row r="684" spans="15:24" x14ac:dyDescent="0.2">
      <c r="Q684" s="762"/>
      <c r="R684" s="761"/>
      <c r="S684" s="761"/>
      <c r="T684" s="761"/>
      <c r="U684" s="761"/>
      <c r="W684" s="761"/>
      <c r="X684" s="761"/>
    </row>
    <row r="685" spans="15:24" x14ac:dyDescent="0.2">
      <c r="R685" s="761"/>
      <c r="S685" s="761"/>
      <c r="T685" s="761"/>
      <c r="U685" s="764"/>
      <c r="V685" s="764"/>
      <c r="W685" s="761"/>
      <c r="X685" s="761"/>
    </row>
    <row r="686" spans="15:24" x14ac:dyDescent="0.2">
      <c r="Q686" s="762" t="s">
        <v>124</v>
      </c>
      <c r="R686" s="761"/>
      <c r="S686" s="761"/>
      <c r="T686" s="761"/>
      <c r="U686" s="761"/>
      <c r="W686" s="761"/>
      <c r="X686" s="761"/>
    </row>
    <row r="694" spans="17:18" x14ac:dyDescent="0.2">
      <c r="Q694" s="546" t="e">
        <f>SUM(#REF!)</f>
        <v>#REF!</v>
      </c>
      <c r="R694" s="535" t="s">
        <v>143</v>
      </c>
    </row>
    <row r="699" spans="17:18" x14ac:dyDescent="0.2">
      <c r="Q699" s="665"/>
    </row>
    <row r="706" spans="17:17" x14ac:dyDescent="0.2">
      <c r="Q706" s="665" t="e">
        <f>#REF!+#REF!</f>
        <v>#REF!</v>
      </c>
    </row>
    <row r="707" spans="17:17" x14ac:dyDescent="0.2">
      <c r="Q707" s="665" t="e">
        <f>#REF!+#REF!</f>
        <v>#REF!</v>
      </c>
    </row>
    <row r="708" spans="17:17" x14ac:dyDescent="0.2">
      <c r="Q708" s="665" t="e">
        <f>#REF!+#REF!</f>
        <v>#REF!</v>
      </c>
    </row>
    <row r="709" spans="17:17" x14ac:dyDescent="0.2">
      <c r="Q709" s="665" t="e">
        <f>#REF!+#REF!</f>
        <v>#REF!</v>
      </c>
    </row>
    <row r="710" spans="17:17" x14ac:dyDescent="0.2">
      <c r="Q710" s="665" t="e">
        <f>#REF!+#REF!</f>
        <v>#REF!</v>
      </c>
    </row>
    <row r="711" spans="17:17" x14ac:dyDescent="0.2">
      <c r="Q711" s="665" t="e">
        <f>#REF!+#REF!</f>
        <v>#REF!</v>
      </c>
    </row>
    <row r="716" spans="17:17" x14ac:dyDescent="0.2">
      <c r="Q716" s="546" t="e">
        <f>#REF!+#REF!</f>
        <v>#REF!</v>
      </c>
    </row>
    <row r="733" spans="15:15" x14ac:dyDescent="0.2">
      <c r="O733" s="762"/>
    </row>
    <row r="743" spans="15:15" x14ac:dyDescent="0.2">
      <c r="O743" s="551"/>
    </row>
    <row r="744" spans="15:15" x14ac:dyDescent="0.2">
      <c r="O744" s="551"/>
    </row>
    <row r="745" spans="15:15" x14ac:dyDescent="0.2">
      <c r="O745" s="551"/>
    </row>
    <row r="746" spans="15:15" x14ac:dyDescent="0.2">
      <c r="O746" s="551"/>
    </row>
  </sheetData>
  <mergeCells count="33">
    <mergeCell ref="E3:L3"/>
    <mergeCell ref="E4:L4"/>
    <mergeCell ref="E5:L5"/>
    <mergeCell ref="J72:L72"/>
    <mergeCell ref="E73:F73"/>
    <mergeCell ref="G73:I73"/>
    <mergeCell ref="J73:L73"/>
    <mergeCell ref="M73:N73"/>
    <mergeCell ref="G76:I76"/>
    <mergeCell ref="J76:L76"/>
    <mergeCell ref="G77:I77"/>
    <mergeCell ref="J77:L77"/>
    <mergeCell ref="M77:N77"/>
    <mergeCell ref="M78:N78"/>
    <mergeCell ref="G80:H80"/>
    <mergeCell ref="I80:K80"/>
    <mergeCell ref="M80:N80"/>
    <mergeCell ref="E92:L92"/>
    <mergeCell ref="G147:H147"/>
    <mergeCell ref="I147:K147"/>
    <mergeCell ref="E93:L93"/>
    <mergeCell ref="E94:L94"/>
    <mergeCell ref="J138:L138"/>
    <mergeCell ref="G139:I139"/>
    <mergeCell ref="J139:L139"/>
    <mergeCell ref="J143:L143"/>
    <mergeCell ref="E77:F77"/>
    <mergeCell ref="E76:F76"/>
    <mergeCell ref="J144:L144"/>
    <mergeCell ref="J145:L145"/>
    <mergeCell ref="G146:H146"/>
    <mergeCell ref="I146:K146"/>
    <mergeCell ref="J78:L78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  <rowBreaks count="1" manualBreakCount="1">
    <brk id="42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X750"/>
  <sheetViews>
    <sheetView topLeftCell="D1" zoomScaleNormal="100" zoomScaleSheetLayoutView="100" workbookViewId="0">
      <pane xSplit="2" ySplit="17" topLeftCell="F51" activePane="bottomRight" state="frozen"/>
      <selection activeCell="D1" sqref="D1"/>
      <selection pane="topRight" activeCell="F1" sqref="F1"/>
      <selection pane="bottomLeft" activeCell="D15" sqref="D15"/>
      <selection pane="bottomRight" activeCell="E7" sqref="E7:L7"/>
    </sheetView>
  </sheetViews>
  <sheetFormatPr defaultColWidth="9.140625" defaultRowHeight="12.75" x14ac:dyDescent="0.2"/>
  <cols>
    <col min="1" max="1" width="1.85546875" style="310" hidden="1" customWidth="1"/>
    <col min="2" max="2" width="1.5703125" style="310" hidden="1" customWidth="1"/>
    <col min="3" max="4" width="5" style="310" hidden="1" customWidth="1"/>
    <col min="5" max="5" width="14.7109375" style="310" customWidth="1"/>
    <col min="6" max="6" width="68.28515625" style="310" customWidth="1"/>
    <col min="7" max="7" width="21.140625" style="310" customWidth="1"/>
    <col min="8" max="8" width="21" style="310" customWidth="1"/>
    <col min="9" max="9" width="21.140625" style="310" customWidth="1"/>
    <col min="10" max="10" width="20.140625" style="310" bestFit="1" customWidth="1"/>
    <col min="11" max="11" width="21" style="310" bestFit="1" customWidth="1"/>
    <col min="12" max="12" width="12.140625" style="310" customWidth="1"/>
    <col min="13" max="13" width="17.7109375" style="310" customWidth="1"/>
    <col min="14" max="14" width="20.7109375" style="310" bestFit="1" customWidth="1"/>
    <col min="15" max="15" width="15" style="310" bestFit="1" customWidth="1"/>
    <col min="16" max="16" width="12.5703125" style="310" bestFit="1" customWidth="1"/>
    <col min="17" max="17" width="20.42578125" style="310" customWidth="1"/>
    <col min="18" max="19" width="9.140625" style="310"/>
    <col min="20" max="20" width="30.7109375" style="310" customWidth="1"/>
    <col min="21" max="16384" width="9.140625" style="310"/>
  </cols>
  <sheetData>
    <row r="2" spans="5:16" x14ac:dyDescent="0.2">
      <c r="P2" s="403" t="s">
        <v>276</v>
      </c>
    </row>
    <row r="3" spans="5:16" ht="15" x14ac:dyDescent="0.2">
      <c r="E3" s="870" t="s">
        <v>222</v>
      </c>
      <c r="F3" s="870"/>
      <c r="G3" s="870"/>
      <c r="H3" s="870"/>
      <c r="I3" s="870"/>
      <c r="J3" s="870"/>
      <c r="K3" s="870"/>
      <c r="L3" s="870"/>
      <c r="M3" s="330"/>
      <c r="N3" s="330"/>
    </row>
    <row r="4" spans="5:16" ht="15" x14ac:dyDescent="0.2">
      <c r="E4" s="870" t="s">
        <v>303</v>
      </c>
      <c r="F4" s="870"/>
      <c r="G4" s="870"/>
      <c r="H4" s="870"/>
      <c r="I4" s="870"/>
      <c r="J4" s="870"/>
      <c r="K4" s="870"/>
      <c r="L4" s="870"/>
      <c r="M4" s="330"/>
      <c r="N4" s="330"/>
    </row>
    <row r="5" spans="5:16" ht="15" x14ac:dyDescent="0.2">
      <c r="E5" s="870" t="s">
        <v>304</v>
      </c>
      <c r="F5" s="870"/>
      <c r="G5" s="870"/>
      <c r="H5" s="870"/>
      <c r="I5" s="870"/>
      <c r="J5" s="870"/>
      <c r="K5" s="870"/>
      <c r="L5" s="870"/>
      <c r="M5" s="330"/>
      <c r="N5" s="330"/>
    </row>
    <row r="6" spans="5:16" ht="14.25" x14ac:dyDescent="0.2">
      <c r="E6" s="871" t="s">
        <v>287</v>
      </c>
      <c r="F6" s="871"/>
      <c r="G6" s="871"/>
      <c r="H6" s="871"/>
      <c r="I6" s="871"/>
      <c r="J6" s="871"/>
      <c r="K6" s="871"/>
      <c r="L6" s="871"/>
      <c r="M6" s="330"/>
      <c r="N6" s="330"/>
    </row>
    <row r="7" spans="5:16" x14ac:dyDescent="0.2">
      <c r="E7" s="872" t="s">
        <v>337</v>
      </c>
      <c r="F7" s="872"/>
      <c r="G7" s="872"/>
      <c r="H7" s="872"/>
      <c r="I7" s="872"/>
      <c r="J7" s="872"/>
      <c r="K7" s="872"/>
      <c r="L7" s="872"/>
      <c r="M7" s="330"/>
      <c r="N7" s="330"/>
    </row>
    <row r="8" spans="5:16" ht="13.5" thickBot="1" x14ac:dyDescent="0.25"/>
    <row r="9" spans="5:16" ht="24" customHeight="1" x14ac:dyDescent="0.2">
      <c r="E9" s="873" t="s">
        <v>146</v>
      </c>
      <c r="F9" s="875" t="s">
        <v>0</v>
      </c>
      <c r="G9" s="877" t="s">
        <v>294</v>
      </c>
      <c r="H9" s="879" t="s">
        <v>292</v>
      </c>
      <c r="I9" s="880"/>
      <c r="J9" s="875"/>
      <c r="K9" s="881" t="s">
        <v>286</v>
      </c>
      <c r="L9" s="882"/>
    </row>
    <row r="10" spans="5:16" ht="20.25" customHeight="1" x14ac:dyDescent="0.2">
      <c r="E10" s="874"/>
      <c r="F10" s="876"/>
      <c r="G10" s="878"/>
      <c r="H10" s="515" t="s">
        <v>289</v>
      </c>
      <c r="I10" s="515" t="s">
        <v>290</v>
      </c>
      <c r="J10" s="515" t="s">
        <v>291</v>
      </c>
      <c r="K10" s="515" t="s">
        <v>293</v>
      </c>
      <c r="L10" s="515" t="s">
        <v>295</v>
      </c>
    </row>
    <row r="11" spans="5:16" ht="17.25" customHeight="1" x14ac:dyDescent="0.2">
      <c r="E11" s="516">
        <v>1</v>
      </c>
      <c r="F11" s="516">
        <v>2</v>
      </c>
      <c r="G11" s="516">
        <v>3</v>
      </c>
      <c r="H11" s="516">
        <v>4</v>
      </c>
      <c r="I11" s="516">
        <v>5</v>
      </c>
      <c r="J11" s="516">
        <v>6</v>
      </c>
      <c r="K11" s="516" t="s">
        <v>296</v>
      </c>
      <c r="L11" s="516" t="s">
        <v>297</v>
      </c>
    </row>
    <row r="12" spans="5:16" ht="18.75" customHeight="1" x14ac:dyDescent="0.2">
      <c r="E12" s="514" t="s">
        <v>158</v>
      </c>
      <c r="F12" s="513" t="s">
        <v>45</v>
      </c>
      <c r="G12" s="471">
        <f>G13+G14+G15</f>
        <v>75158838000</v>
      </c>
      <c r="H12" s="471">
        <f>H13+H15+H14</f>
        <v>41248961684.919998</v>
      </c>
      <c r="I12" s="471">
        <f>I13+I15+I14</f>
        <v>4226880772</v>
      </c>
      <c r="J12" s="471">
        <f>J13+J15+J14</f>
        <v>45475842456.919998</v>
      </c>
      <c r="K12" s="512">
        <f>J12-G12</f>
        <v>-29682995543.080002</v>
      </c>
      <c r="L12" s="503">
        <f>J12/G12*100</f>
        <v>60.506313917359918</v>
      </c>
      <c r="M12" s="777" t="s">
        <v>333</v>
      </c>
      <c r="N12" s="327"/>
    </row>
    <row r="13" spans="5:16" ht="18.75" customHeight="1" x14ac:dyDescent="0.2">
      <c r="E13" s="392" t="s">
        <v>168</v>
      </c>
      <c r="F13" s="397" t="s">
        <v>26</v>
      </c>
      <c r="G13" s="472">
        <f>$G$17</f>
        <v>74320354000</v>
      </c>
      <c r="H13" s="472">
        <f>H17</f>
        <v>40011886629</v>
      </c>
      <c r="I13" s="472">
        <f t="shared" ref="I13" si="0">I17</f>
        <v>4103984990</v>
      </c>
      <c r="J13" s="472">
        <f>J17</f>
        <v>44115871619</v>
      </c>
      <c r="K13" s="512">
        <f>J13-G13</f>
        <v>-30204482381</v>
      </c>
      <c r="L13" s="504">
        <f>J13/G13*100</f>
        <v>59.359070893284496</v>
      </c>
      <c r="M13" s="778">
        <v>38584791930.900002</v>
      </c>
      <c r="N13" s="421"/>
    </row>
    <row r="14" spans="5:16" ht="18.75" customHeight="1" x14ac:dyDescent="0.2">
      <c r="E14" s="392" t="s">
        <v>169</v>
      </c>
      <c r="F14" s="397" t="s">
        <v>27</v>
      </c>
      <c r="G14" s="472">
        <f>$G$64</f>
        <v>538484000</v>
      </c>
      <c r="H14" s="472">
        <f>H64</f>
        <v>30385600</v>
      </c>
      <c r="I14" s="472">
        <f t="shared" ref="I14:J14" si="1">I64</f>
        <v>0</v>
      </c>
      <c r="J14" s="472">
        <f t="shared" si="1"/>
        <v>30385600</v>
      </c>
      <c r="K14" s="512">
        <f>J14-G14</f>
        <v>-508098400</v>
      </c>
      <c r="L14" s="504">
        <f>J14/G14*100</f>
        <v>5.6428046144360842</v>
      </c>
      <c r="M14" s="776">
        <f>J13-M13</f>
        <v>5531079688.0999985</v>
      </c>
      <c r="N14" s="327"/>
    </row>
    <row r="15" spans="5:16" ht="18.75" customHeight="1" x14ac:dyDescent="0.2">
      <c r="E15" s="392" t="str">
        <f>E68</f>
        <v>4.1.04</v>
      </c>
      <c r="F15" s="397" t="s">
        <v>129</v>
      </c>
      <c r="G15" s="472">
        <f>G68</f>
        <v>300000000</v>
      </c>
      <c r="H15" s="472">
        <f>H68</f>
        <v>1206689455.9200001</v>
      </c>
      <c r="I15" s="472">
        <f t="shared" ref="I15" si="2">I68</f>
        <v>122895782</v>
      </c>
      <c r="J15" s="472">
        <f>J68</f>
        <v>1329585237.9200001</v>
      </c>
      <c r="K15" s="512">
        <f>J15-G15</f>
        <v>1029585237.9200001</v>
      </c>
      <c r="L15" s="504">
        <f>J15/G15*100</f>
        <v>443.19507930666668</v>
      </c>
    </row>
    <row r="16" spans="5:16" ht="5.0999999999999996" customHeight="1" x14ac:dyDescent="0.2">
      <c r="E16" s="517"/>
      <c r="F16" s="518"/>
      <c r="G16" s="519"/>
      <c r="H16" s="519"/>
      <c r="I16" s="519"/>
      <c r="J16" s="519"/>
      <c r="K16" s="519"/>
      <c r="L16" s="520"/>
    </row>
    <row r="17" spans="5:16" ht="18.75" customHeight="1" x14ac:dyDescent="0.2">
      <c r="E17" s="521" t="str">
        <f>E13</f>
        <v>4.1.01</v>
      </c>
      <c r="F17" s="522" t="str">
        <f>F13</f>
        <v>PENDAPATAN PAJAK DAERAH</v>
      </c>
      <c r="G17" s="523">
        <f>G18+G28+G39+G45+G48+G49+G52+G55+G56+G59+G62</f>
        <v>74320354000</v>
      </c>
      <c r="H17" s="523">
        <f>H18+H28+H39+H45+H48+H49+H52+H55+H56+H59+H62</f>
        <v>40011886629</v>
      </c>
      <c r="I17" s="523">
        <f>I18+I28+I39+I45+I48+I49+I52+I55+I56+I59+I62</f>
        <v>4103984990</v>
      </c>
      <c r="J17" s="523">
        <f>J18+J28+J39+J45+J48+J49+J52+J55+J56+J59+J62</f>
        <v>44115871619</v>
      </c>
      <c r="K17" s="523">
        <f>J17-G17</f>
        <v>-30204482381</v>
      </c>
      <c r="L17" s="524">
        <f>J17/G17*100</f>
        <v>59.359070893284496</v>
      </c>
      <c r="M17" s="469">
        <f>H18+H28+H39+H45+H48+H49+H52+H55+H56</f>
        <v>21958521738</v>
      </c>
    </row>
    <row r="18" spans="5:16" ht="18.75" customHeight="1" x14ac:dyDescent="0.2">
      <c r="E18" s="373" t="s">
        <v>170</v>
      </c>
      <c r="F18" s="351" t="s">
        <v>157</v>
      </c>
      <c r="G18" s="473">
        <f>G19+G22+G25</f>
        <v>2463180809</v>
      </c>
      <c r="H18" s="473">
        <f>H19+H22+H25</f>
        <v>1286705898</v>
      </c>
      <c r="I18" s="473">
        <f>I19+I22+I25</f>
        <v>392605372</v>
      </c>
      <c r="J18" s="473">
        <f t="shared" ref="J18" si="3">J19+J22+J25</f>
        <v>1679311270</v>
      </c>
      <c r="K18" s="473">
        <f>J18-G18</f>
        <v>-783869539</v>
      </c>
      <c r="L18" s="505">
        <f>J18/G18*100</f>
        <v>68.176532711854193</v>
      </c>
    </row>
    <row r="19" spans="5:16" ht="18.75" customHeight="1" x14ac:dyDescent="0.2">
      <c r="E19" s="372" t="s">
        <v>171</v>
      </c>
      <c r="F19" s="335" t="s">
        <v>175</v>
      </c>
      <c r="G19" s="474">
        <v>2001580809</v>
      </c>
      <c r="H19" s="474">
        <f>H20+H21</f>
        <v>935315829</v>
      </c>
      <c r="I19" s="474">
        <f>I20+I21</f>
        <v>364147145</v>
      </c>
      <c r="J19" s="474">
        <f t="shared" ref="J19" si="4">J20+J21</f>
        <v>1299462974</v>
      </c>
      <c r="K19" s="474"/>
      <c r="L19" s="506">
        <f>J19/G19*100</f>
        <v>64.921834190107887</v>
      </c>
      <c r="M19" s="470"/>
    </row>
    <row r="20" spans="5:16" ht="18.75" customHeight="1" x14ac:dyDescent="0.2">
      <c r="E20" s="372"/>
      <c r="F20" s="341" t="s">
        <v>149</v>
      </c>
      <c r="G20" s="475"/>
      <c r="H20" s="474">
        <f>'LRA-NOVEMBER'!J20</f>
        <v>935035829</v>
      </c>
      <c r="I20" s="474">
        <f>'REKON-DESEMBER'!H16</f>
        <v>364147145</v>
      </c>
      <c r="J20" s="474">
        <f>H20+I20</f>
        <v>1299182974</v>
      </c>
      <c r="K20" s="474"/>
      <c r="L20" s="507"/>
      <c r="M20" s="327"/>
      <c r="N20" s="327"/>
    </row>
    <row r="21" spans="5:16" ht="18.75" customHeight="1" x14ac:dyDescent="0.2">
      <c r="E21" s="372"/>
      <c r="F21" s="341" t="s">
        <v>147</v>
      </c>
      <c r="G21" s="475"/>
      <c r="H21" s="474">
        <f>'LRA-NOVEMBER'!J21</f>
        <v>280000</v>
      </c>
      <c r="I21" s="474">
        <f>'REKON-DESEMBER'!H17</f>
        <v>0</v>
      </c>
      <c r="J21" s="474">
        <f>H21+I21</f>
        <v>280000</v>
      </c>
      <c r="K21" s="474"/>
      <c r="L21" s="507"/>
      <c r="M21" s="469"/>
    </row>
    <row r="22" spans="5:16" ht="21.75" customHeight="1" x14ac:dyDescent="0.2">
      <c r="E22" s="372" t="s">
        <v>173</v>
      </c>
      <c r="F22" s="336" t="s">
        <v>172</v>
      </c>
      <c r="G22" s="474">
        <v>350000000</v>
      </c>
      <c r="H22" s="474">
        <f>H23+H24</f>
        <v>306545569</v>
      </c>
      <c r="I22" s="474">
        <f>I23+I24</f>
        <v>23888227</v>
      </c>
      <c r="J22" s="474">
        <f>J23+J24</f>
        <v>330433796</v>
      </c>
      <c r="K22" s="474"/>
      <c r="L22" s="506">
        <f>J22/G22*100</f>
        <v>94.409655999999998</v>
      </c>
      <c r="M22" s="327"/>
      <c r="N22" s="327"/>
    </row>
    <row r="23" spans="5:16" ht="36.75" customHeight="1" x14ac:dyDescent="0.2">
      <c r="E23" s="372"/>
      <c r="F23" s="339" t="s">
        <v>150</v>
      </c>
      <c r="G23" s="474"/>
      <c r="H23" s="474">
        <f>'LRA-NOVEMBER'!J23</f>
        <v>287094273</v>
      </c>
      <c r="I23" s="474">
        <f>'REKON-DESEMBER'!H19</f>
        <v>23888227</v>
      </c>
      <c r="J23" s="474">
        <f>H23+I23</f>
        <v>310982500</v>
      </c>
      <c r="K23" s="474"/>
      <c r="L23" s="506"/>
      <c r="M23" s="404"/>
    </row>
    <row r="24" spans="5:16" ht="34.5" customHeight="1" x14ac:dyDescent="0.2">
      <c r="E24" s="372"/>
      <c r="F24" s="339" t="s">
        <v>148</v>
      </c>
      <c r="G24" s="475"/>
      <c r="H24" s="474">
        <f>'LRA-NOVEMBER'!J24</f>
        <v>19451296</v>
      </c>
      <c r="I24" s="474">
        <f>'REKON-DESEMBER'!H20</f>
        <v>0</v>
      </c>
      <c r="J24" s="474">
        <f>H24+I24</f>
        <v>19451296</v>
      </c>
      <c r="K24" s="474"/>
      <c r="L24" s="506"/>
      <c r="M24" s="327"/>
    </row>
    <row r="25" spans="5:16" ht="18.75" customHeight="1" x14ac:dyDescent="0.2">
      <c r="E25" s="372" t="s">
        <v>174</v>
      </c>
      <c r="F25" s="335" t="s">
        <v>176</v>
      </c>
      <c r="G25" s="474">
        <v>111600000</v>
      </c>
      <c r="H25" s="474">
        <f>H26+H27</f>
        <v>44844500</v>
      </c>
      <c r="I25" s="474">
        <f>I26+I27</f>
        <v>4570000</v>
      </c>
      <c r="J25" s="474">
        <f t="shared" ref="J25" si="5">J26+J27</f>
        <v>49414500</v>
      </c>
      <c r="K25" s="474"/>
      <c r="L25" s="506">
        <f>J25/G25*100</f>
        <v>44.278225806451616</v>
      </c>
      <c r="M25" s="327"/>
    </row>
    <row r="26" spans="5:16" ht="18.75" customHeight="1" x14ac:dyDescent="0.2">
      <c r="E26" s="372"/>
      <c r="F26" s="341" t="s">
        <v>151</v>
      </c>
      <c r="G26" s="474"/>
      <c r="H26" s="474">
        <f>'LRA-NOVEMBER'!J26</f>
        <v>43994500</v>
      </c>
      <c r="I26" s="474">
        <f>'REKON-DESEMBER'!H22</f>
        <v>4570000</v>
      </c>
      <c r="J26" s="474">
        <f>H26+I26</f>
        <v>48564500</v>
      </c>
      <c r="K26" s="474"/>
      <c r="L26" s="506"/>
      <c r="M26" s="404"/>
    </row>
    <row r="27" spans="5:16" ht="18.75" customHeight="1" x14ac:dyDescent="0.2">
      <c r="E27" s="372"/>
      <c r="F27" s="341" t="str">
        <f xml:space="preserve"> "Penerimaan Piutang " &amp;F25</f>
        <v>Penerimaan Piutang Pajak Wisma Pariwisata</v>
      </c>
      <c r="G27" s="475"/>
      <c r="H27" s="474">
        <f>'LRA-NOVEMBER'!J27</f>
        <v>850000</v>
      </c>
      <c r="I27" s="474">
        <f>'REKON-DESEMBER'!H23</f>
        <v>0</v>
      </c>
      <c r="J27" s="474">
        <f>H27+I27</f>
        <v>850000</v>
      </c>
      <c r="K27" s="474"/>
      <c r="L27" s="506"/>
      <c r="M27" s="469"/>
    </row>
    <row r="28" spans="5:16" ht="18.75" customHeight="1" x14ac:dyDescent="0.2">
      <c r="E28" s="373" t="s">
        <v>177</v>
      </c>
      <c r="F28" s="427" t="s">
        <v>159</v>
      </c>
      <c r="G28" s="476">
        <v>3637447807</v>
      </c>
      <c r="H28" s="473">
        <f>H29+H32+H35+H38</f>
        <v>2467553590</v>
      </c>
      <c r="I28" s="473">
        <f>I29+I32+I35+I38</f>
        <v>456482571</v>
      </c>
      <c r="J28" s="473">
        <f t="shared" ref="J28" si="6">J29+J32+J35+J38</f>
        <v>2924036161</v>
      </c>
      <c r="K28" s="473">
        <f>J28-G28</f>
        <v>-713411646</v>
      </c>
      <c r="L28" s="505">
        <f>J28/G28*100</f>
        <v>80.387027282505827</v>
      </c>
      <c r="N28" s="404"/>
    </row>
    <row r="29" spans="5:16" ht="18.75" customHeight="1" x14ac:dyDescent="0.2">
      <c r="E29" s="372" t="s">
        <v>178</v>
      </c>
      <c r="F29" s="335" t="s">
        <v>179</v>
      </c>
      <c r="G29" s="477"/>
      <c r="H29" s="474">
        <f>H30+H31</f>
        <v>1105685482</v>
      </c>
      <c r="I29" s="474">
        <f>I30+I31</f>
        <v>151961874</v>
      </c>
      <c r="J29" s="474">
        <f t="shared" ref="J29" si="7">J30+J31</f>
        <v>1257647356</v>
      </c>
      <c r="K29" s="474"/>
      <c r="L29" s="506"/>
      <c r="M29" s="327"/>
      <c r="N29" s="576" t="s">
        <v>276</v>
      </c>
      <c r="P29"/>
    </row>
    <row r="30" spans="5:16" ht="18.75" customHeight="1" x14ac:dyDescent="0.2">
      <c r="E30" s="372"/>
      <c r="F30" s="341" t="s">
        <v>180</v>
      </c>
      <c r="G30" s="474"/>
      <c r="H30" s="474">
        <f>'LRA-NOVEMBER'!J30</f>
        <v>1003501656</v>
      </c>
      <c r="I30" s="474">
        <f>'REKON-DESEMBER'!H26</f>
        <v>151961874</v>
      </c>
      <c r="J30" s="474">
        <f>H30+I30</f>
        <v>1155463530</v>
      </c>
      <c r="K30" s="474"/>
      <c r="L30" s="506"/>
      <c r="M30" s="327"/>
      <c r="N30" s="404"/>
    </row>
    <row r="31" spans="5:16" ht="18.75" customHeight="1" x14ac:dyDescent="0.2">
      <c r="E31" s="372"/>
      <c r="F31" s="341" t="str">
        <f xml:space="preserve"> "Penerimaan Piutang " &amp;F29</f>
        <v>Penerimaan Piutang Pajak Restoran dan Sejenisnya</v>
      </c>
      <c r="G31" s="475"/>
      <c r="H31" s="474">
        <f>'LRA-NOVEMBER'!J31</f>
        <v>102183826</v>
      </c>
      <c r="I31" s="474">
        <f>'REKON-DESEMBER'!H27</f>
        <v>0</v>
      </c>
      <c r="J31" s="474">
        <f>H31+I31</f>
        <v>102183826</v>
      </c>
      <c r="K31" s="474"/>
      <c r="L31" s="507"/>
      <c r="M31" s="327"/>
    </row>
    <row r="32" spans="5:16" ht="18.75" customHeight="1" x14ac:dyDescent="0.2">
      <c r="E32" s="372" t="s">
        <v>181</v>
      </c>
      <c r="F32" s="335" t="s">
        <v>182</v>
      </c>
      <c r="G32" s="477"/>
      <c r="H32" s="483">
        <f>H33+H34</f>
        <v>173178267</v>
      </c>
      <c r="I32" s="483">
        <f>I33+I34</f>
        <v>16185980</v>
      </c>
      <c r="J32" s="483">
        <f t="shared" ref="J32" si="8">J33+J34</f>
        <v>189364247</v>
      </c>
      <c r="K32" s="483"/>
      <c r="L32" s="506"/>
      <c r="M32" s="404"/>
    </row>
    <row r="33" spans="5:16" ht="18.75" customHeight="1" x14ac:dyDescent="0.2">
      <c r="E33" s="372"/>
      <c r="F33" s="341" t="s">
        <v>183</v>
      </c>
      <c r="G33" s="474"/>
      <c r="H33" s="474">
        <f>'LRA-NOVEMBER'!J33</f>
        <v>166430967</v>
      </c>
      <c r="I33" s="474">
        <f>'REKON-DESEMBER'!H29</f>
        <v>16185980</v>
      </c>
      <c r="J33" s="474">
        <f>H33+I33</f>
        <v>182616947</v>
      </c>
      <c r="K33" s="474"/>
      <c r="L33" s="506"/>
      <c r="M33" s="404"/>
      <c r="N33" s="420"/>
    </row>
    <row r="34" spans="5:16" ht="18.75" customHeight="1" x14ac:dyDescent="0.2">
      <c r="E34" s="372"/>
      <c r="F34" s="341" t="str">
        <f xml:space="preserve"> "Penerimaan Piutang " &amp;F32</f>
        <v>Penerimaan Piutang Pajak Rumah Makan dan Sejenisnya</v>
      </c>
      <c r="G34" s="475"/>
      <c r="H34" s="474">
        <f>'LRA-NOVEMBER'!J34</f>
        <v>6747300</v>
      </c>
      <c r="I34" s="474">
        <f>'REKON-DESEMBER'!H30</f>
        <v>0</v>
      </c>
      <c r="J34" s="474">
        <f>H34+I34</f>
        <v>6747300</v>
      </c>
      <c r="K34" s="474"/>
      <c r="L34" s="507"/>
      <c r="M34" s="327"/>
    </row>
    <row r="35" spans="5:16" ht="18.75" customHeight="1" x14ac:dyDescent="0.2">
      <c r="E35" s="372" t="s">
        <v>184</v>
      </c>
      <c r="F35" s="335" t="s">
        <v>185</v>
      </c>
      <c r="G35" s="477"/>
      <c r="H35" s="474">
        <f>H36+H37</f>
        <v>412456701</v>
      </c>
      <c r="I35" s="474">
        <f>I36+I37</f>
        <v>38076967</v>
      </c>
      <c r="J35" s="474">
        <f t="shared" ref="J35" si="9">J36+J37</f>
        <v>450533668</v>
      </c>
      <c r="K35" s="474"/>
      <c r="L35" s="506"/>
    </row>
    <row r="36" spans="5:16" ht="18.75" customHeight="1" x14ac:dyDescent="0.2">
      <c r="E36" s="372"/>
      <c r="F36" s="341" t="s">
        <v>186</v>
      </c>
      <c r="G36" s="475"/>
      <c r="H36" s="474">
        <f>'LRA-NOVEMBER'!J36</f>
        <v>374033333</v>
      </c>
      <c r="I36" s="474">
        <f>'REKON-DESEMBER'!H32</f>
        <v>38076967</v>
      </c>
      <c r="J36" s="474">
        <f>H36+I36</f>
        <v>412110300</v>
      </c>
      <c r="K36" s="474"/>
      <c r="L36" s="507"/>
      <c r="M36" s="327"/>
    </row>
    <row r="37" spans="5:16" ht="18.75" customHeight="1" x14ac:dyDescent="0.2">
      <c r="E37" s="372"/>
      <c r="F37" s="341" t="str">
        <f xml:space="preserve"> "Penerimaan Piutang " &amp;F35</f>
        <v>Penerimaan Piutang Pajak Kafetaria dan Sejenisnya</v>
      </c>
      <c r="G37" s="475"/>
      <c r="H37" s="474">
        <f>'LRA-NOVEMBER'!J37</f>
        <v>38423368</v>
      </c>
      <c r="I37" s="474">
        <f>'REKON-DESEMBER'!H33</f>
        <v>0</v>
      </c>
      <c r="J37" s="474">
        <f>H37+I37</f>
        <v>38423368</v>
      </c>
      <c r="K37" s="474"/>
      <c r="L37" s="506"/>
      <c r="M37" s="404"/>
      <c r="N37" s="327"/>
    </row>
    <row r="38" spans="5:16" ht="18.75" customHeight="1" x14ac:dyDescent="0.2">
      <c r="E38" s="372" t="s">
        <v>188</v>
      </c>
      <c r="F38" s="335" t="s">
        <v>187</v>
      </c>
      <c r="G38" s="477"/>
      <c r="H38" s="474">
        <f>'LRA-NOVEMBER'!J38</f>
        <v>776233140</v>
      </c>
      <c r="I38" s="474">
        <f>'REKON-DESEMBER'!H34</f>
        <v>250257750</v>
      </c>
      <c r="J38" s="474">
        <f>H38+I38</f>
        <v>1026490890</v>
      </c>
      <c r="K38" s="474"/>
      <c r="L38" s="506"/>
      <c r="M38" s="469"/>
      <c r="N38" s="327"/>
    </row>
    <row r="39" spans="5:16" ht="18.75" customHeight="1" x14ac:dyDescent="0.2">
      <c r="E39" s="373" t="s">
        <v>189</v>
      </c>
      <c r="F39" s="351" t="s">
        <v>160</v>
      </c>
      <c r="G39" s="473">
        <f>G40+G43</f>
        <v>11590549</v>
      </c>
      <c r="H39" s="473">
        <f>H43+H41</f>
        <v>14650000</v>
      </c>
      <c r="I39" s="473">
        <f>I40</f>
        <v>1140000</v>
      </c>
      <c r="J39" s="473">
        <f t="shared" ref="J39" si="10">J40</f>
        <v>15790000</v>
      </c>
      <c r="K39" s="473">
        <f>J39-G39</f>
        <v>4199451</v>
      </c>
      <c r="L39" s="505">
        <f>J39/G39*100</f>
        <v>136.23168324468494</v>
      </c>
      <c r="N39" s="327"/>
    </row>
    <row r="40" spans="5:16" ht="18.75" customHeight="1" x14ac:dyDescent="0.2">
      <c r="E40" s="374" t="s">
        <v>191</v>
      </c>
      <c r="F40" s="337" t="s">
        <v>190</v>
      </c>
      <c r="G40" s="474">
        <v>11590549</v>
      </c>
      <c r="H40" s="474">
        <f>H41+H42+H43</f>
        <v>14650000</v>
      </c>
      <c r="I40" s="474">
        <f>I41+I42+I43+I44</f>
        <v>1140000</v>
      </c>
      <c r="J40" s="474">
        <f>J41+J42+J43+J44</f>
        <v>15790000</v>
      </c>
      <c r="K40" s="474"/>
      <c r="L40" s="506">
        <f>J40/G40*100</f>
        <v>136.23168324468494</v>
      </c>
      <c r="N40" s="422"/>
      <c r="O40" s="421"/>
    </row>
    <row r="41" spans="5:16" ht="18.75" customHeight="1" x14ac:dyDescent="0.2">
      <c r="E41" s="374"/>
      <c r="F41" s="344" t="s">
        <v>192</v>
      </c>
      <c r="G41" s="474"/>
      <c r="H41" s="474">
        <f>'LRA-NOVEMBER'!J41</f>
        <v>2130000</v>
      </c>
      <c r="I41" s="474">
        <f>'REKON-DESEMBER'!H37</f>
        <v>0</v>
      </c>
      <c r="J41" s="474">
        <f>H41+I41</f>
        <v>2130000</v>
      </c>
      <c r="K41" s="474"/>
      <c r="L41" s="506"/>
      <c r="N41" s="421"/>
      <c r="O41" s="327"/>
    </row>
    <row r="42" spans="5:16" ht="18.75" customHeight="1" x14ac:dyDescent="0.2">
      <c r="E42" s="374"/>
      <c r="F42" s="341" t="str">
        <f xml:space="preserve"> "Penerimaan Piutang " &amp;F40</f>
        <v>Penerimaan Piutang Pajak Diskotik, Karaoke, Club Malam, dan Sejenisnya</v>
      </c>
      <c r="G42" s="474"/>
      <c r="H42" s="474">
        <f>'LRA-NOVEMBER'!J42</f>
        <v>0</v>
      </c>
      <c r="I42" s="474">
        <f>'REKON-DESEMBER'!H38</f>
        <v>0</v>
      </c>
      <c r="J42" s="474">
        <f>H42+I42</f>
        <v>0</v>
      </c>
      <c r="K42" s="474"/>
      <c r="L42" s="507"/>
      <c r="N42" s="327"/>
    </row>
    <row r="43" spans="5:16" ht="18.75" customHeight="1" x14ac:dyDescent="0.2">
      <c r="E43" s="374"/>
      <c r="F43" s="341" t="s">
        <v>225</v>
      </c>
      <c r="G43" s="474"/>
      <c r="H43" s="474">
        <f>'LRA-NOVEMBER'!J43</f>
        <v>12520000</v>
      </c>
      <c r="I43" s="474">
        <f>'REKON-DESEMBER'!H39</f>
        <v>1140000</v>
      </c>
      <c r="J43" s="474">
        <f>H43+I43</f>
        <v>13660000</v>
      </c>
      <c r="K43" s="474"/>
      <c r="L43" s="507"/>
      <c r="M43"/>
    </row>
    <row r="44" spans="5:16" ht="18.75" customHeight="1" x14ac:dyDescent="0.2">
      <c r="E44" s="374"/>
      <c r="F44" s="341" t="s">
        <v>275</v>
      </c>
      <c r="G44" s="474"/>
      <c r="H44" s="474">
        <f>'LRA-NOVEMBER'!J44</f>
        <v>0</v>
      </c>
      <c r="I44" s="474">
        <f>'REKON-DESEMBER'!H40</f>
        <v>0</v>
      </c>
      <c r="J44" s="474">
        <f>H44+I44</f>
        <v>0</v>
      </c>
      <c r="K44" s="474"/>
      <c r="L44" s="507"/>
      <c r="M44"/>
    </row>
    <row r="45" spans="5:16" ht="18.75" customHeight="1" x14ac:dyDescent="0.2">
      <c r="E45" s="373" t="s">
        <v>193</v>
      </c>
      <c r="F45" s="351" t="s">
        <v>161</v>
      </c>
      <c r="G45" s="473">
        <f>G46+G47</f>
        <v>846864648</v>
      </c>
      <c r="H45" s="473">
        <f>H46+H47</f>
        <v>518612100</v>
      </c>
      <c r="I45" s="473">
        <f>I46+I47</f>
        <v>129046750</v>
      </c>
      <c r="J45" s="473">
        <f t="shared" ref="J45" si="11">J46+J47</f>
        <v>647658850</v>
      </c>
      <c r="K45" s="473">
        <f>J45-G45</f>
        <v>-199205798</v>
      </c>
      <c r="L45" s="505">
        <f>J45/G45*100</f>
        <v>76.47725661114147</v>
      </c>
    </row>
    <row r="46" spans="5:16" ht="18.75" customHeight="1" x14ac:dyDescent="0.2">
      <c r="E46" s="372" t="s">
        <v>195</v>
      </c>
      <c r="F46" s="335" t="s">
        <v>194</v>
      </c>
      <c r="G46" s="478">
        <v>426864648</v>
      </c>
      <c r="H46" s="474">
        <f>'LRA-NOVEMBER'!J46</f>
        <v>201912500</v>
      </c>
      <c r="I46" s="474">
        <f>'REKON-DESEMBER'!H42</f>
        <v>64500000</v>
      </c>
      <c r="J46" s="474">
        <f>H46+I46</f>
        <v>266412500</v>
      </c>
      <c r="K46" s="474"/>
      <c r="L46" s="506">
        <f t="shared" ref="L46:L52" si="12">J46/G46*100</f>
        <v>62.411469595392688</v>
      </c>
    </row>
    <row r="47" spans="5:16" ht="18.75" customHeight="1" x14ac:dyDescent="0.2">
      <c r="E47" s="372" t="s">
        <v>196</v>
      </c>
      <c r="F47" s="335" t="s">
        <v>197</v>
      </c>
      <c r="G47" s="478">
        <v>420000000</v>
      </c>
      <c r="H47" s="474">
        <f>'LRA-NOVEMBER'!J47</f>
        <v>316699600</v>
      </c>
      <c r="I47" s="474">
        <f>'REKON-DESEMBER'!H43</f>
        <v>64546750</v>
      </c>
      <c r="J47" s="474">
        <f>H47+I47</f>
        <v>381246350</v>
      </c>
      <c r="K47" s="474"/>
      <c r="L47" s="506">
        <f t="shared" si="12"/>
        <v>90.772940476190485</v>
      </c>
      <c r="M47" s="404"/>
    </row>
    <row r="48" spans="5:16" ht="18.75" customHeight="1" x14ac:dyDescent="0.2">
      <c r="E48" s="373" t="s">
        <v>198</v>
      </c>
      <c r="F48" s="351" t="s">
        <v>162</v>
      </c>
      <c r="G48" s="479">
        <v>20400000000</v>
      </c>
      <c r="H48" s="473">
        <f>'LRA-NOVEMBER'!J48</f>
        <v>17146782905</v>
      </c>
      <c r="I48" s="473">
        <f>'REKON-DESEMBER'!H44</f>
        <v>1650939423</v>
      </c>
      <c r="J48" s="473">
        <f>H48+I48</f>
        <v>18797722328</v>
      </c>
      <c r="K48" s="473">
        <f>J48-G48</f>
        <v>-1602277672</v>
      </c>
      <c r="L48" s="505">
        <f t="shared" si="12"/>
        <v>92.145697686274502</v>
      </c>
      <c r="M48" s="404"/>
      <c r="P48" s="403"/>
    </row>
    <row r="49" spans="5:14" ht="18.75" customHeight="1" x14ac:dyDescent="0.2">
      <c r="E49" s="373" t="s">
        <v>199</v>
      </c>
      <c r="F49" s="351" t="s">
        <v>85</v>
      </c>
      <c r="G49" s="480">
        <v>300000000</v>
      </c>
      <c r="H49" s="480">
        <f>H50+H51</f>
        <v>40000000</v>
      </c>
      <c r="I49" s="480">
        <f>I50+I51</f>
        <v>71215000</v>
      </c>
      <c r="J49" s="480">
        <f t="shared" ref="J49" si="13">J50+J51</f>
        <v>111215000</v>
      </c>
      <c r="K49" s="473">
        <f>J49-G49</f>
        <v>-188785000</v>
      </c>
      <c r="L49" s="505">
        <f t="shared" si="12"/>
        <v>37.071666666666673</v>
      </c>
      <c r="M49" s="405"/>
      <c r="N49" s="403"/>
    </row>
    <row r="50" spans="5:14" ht="18.75" customHeight="1" x14ac:dyDescent="0.2">
      <c r="E50" s="373"/>
      <c r="F50" s="344" t="s">
        <v>163</v>
      </c>
      <c r="G50" s="480"/>
      <c r="H50" s="474">
        <f>'LRA-NOVEMBER'!J50</f>
        <v>37700000</v>
      </c>
      <c r="I50" s="474">
        <f>'REKON-DESEMBER'!H46</f>
        <v>71215000</v>
      </c>
      <c r="J50" s="474">
        <f>H50+I50</f>
        <v>108915000</v>
      </c>
      <c r="K50" s="474"/>
      <c r="L50" s="505"/>
    </row>
    <row r="51" spans="5:14" ht="18.75" customHeight="1" x14ac:dyDescent="0.2">
      <c r="E51" s="373"/>
      <c r="F51" s="341" t="str">
        <f xml:space="preserve"> "Penerimaan Piutang " &amp;F49</f>
        <v>Penerimaan Piutang Pajak Parkir</v>
      </c>
      <c r="G51" s="480"/>
      <c r="H51" s="474">
        <f>'LRA-NOVEMBER'!J51</f>
        <v>2300000</v>
      </c>
      <c r="I51" s="474">
        <f>'REKON-DESEMBER'!H47</f>
        <v>0</v>
      </c>
      <c r="J51" s="474">
        <f>H51+I51</f>
        <v>2300000</v>
      </c>
      <c r="K51" s="474"/>
      <c r="L51" s="505"/>
    </row>
    <row r="52" spans="5:14" ht="18.75" customHeight="1" x14ac:dyDescent="0.2">
      <c r="E52" s="373" t="s">
        <v>202</v>
      </c>
      <c r="F52" s="351" t="s">
        <v>200</v>
      </c>
      <c r="G52" s="480">
        <v>80000000</v>
      </c>
      <c r="H52" s="480">
        <f>H53+H54</f>
        <v>109600795</v>
      </c>
      <c r="I52" s="480">
        <f>I53+I54</f>
        <v>3550000</v>
      </c>
      <c r="J52" s="480">
        <f t="shared" ref="J52" si="14">J53+J54</f>
        <v>113150795</v>
      </c>
      <c r="K52" s="473">
        <f>J52-G52</f>
        <v>33150795</v>
      </c>
      <c r="L52" s="505">
        <f t="shared" si="12"/>
        <v>141.43849374999999</v>
      </c>
    </row>
    <row r="53" spans="5:14" ht="18.75" customHeight="1" x14ac:dyDescent="0.2">
      <c r="E53" s="372"/>
      <c r="F53" s="341" t="s">
        <v>201</v>
      </c>
      <c r="G53" s="478"/>
      <c r="H53" s="474">
        <f>'LRA-NOVEMBER'!J53</f>
        <v>107083295</v>
      </c>
      <c r="I53" s="474">
        <f>'REKON-DESEMBER'!H49</f>
        <v>3550000</v>
      </c>
      <c r="J53" s="474">
        <f>H53+I53</f>
        <v>110633295</v>
      </c>
      <c r="K53" s="474"/>
      <c r="L53" s="506"/>
      <c r="M53" s="403"/>
    </row>
    <row r="54" spans="5:14" ht="18.75" customHeight="1" x14ac:dyDescent="0.2">
      <c r="E54" s="372"/>
      <c r="F54" s="341" t="str">
        <f xml:space="preserve"> "Penerimaan Piutang " &amp;F52</f>
        <v>Penerimaan Piutang Pajak Air Tanah</v>
      </c>
      <c r="G54" s="481"/>
      <c r="H54" s="474">
        <f>'LRA-NOVEMBER'!J54</f>
        <v>2517500</v>
      </c>
      <c r="I54" s="474">
        <f>'REKON-DESEMBER'!H50</f>
        <v>0</v>
      </c>
      <c r="J54" s="474">
        <f>H54+I54</f>
        <v>2517500</v>
      </c>
      <c r="K54" s="474"/>
      <c r="L54" s="507"/>
    </row>
    <row r="55" spans="5:14" ht="18.75" customHeight="1" x14ac:dyDescent="0.2">
      <c r="E55" s="373" t="s">
        <v>203</v>
      </c>
      <c r="F55" s="351" t="s">
        <v>87</v>
      </c>
      <c r="G55" s="480">
        <v>500000000</v>
      </c>
      <c r="H55" s="474">
        <f>'LRA-NOVEMBER'!J55</f>
        <v>39100000</v>
      </c>
      <c r="I55" s="474">
        <f>'REKON-DESEMBER'!H51</f>
        <v>13750000</v>
      </c>
      <c r="J55" s="473">
        <f>H55+I55</f>
        <v>52850000</v>
      </c>
      <c r="K55" s="473">
        <f>J55-G55</f>
        <v>-447150000</v>
      </c>
      <c r="L55" s="505">
        <f>J55/G55*100</f>
        <v>10.57</v>
      </c>
    </row>
    <row r="56" spans="5:14" ht="18.75" customHeight="1" x14ac:dyDescent="0.2">
      <c r="E56" s="373" t="s">
        <v>204</v>
      </c>
      <c r="F56" s="351" t="s">
        <v>226</v>
      </c>
      <c r="G56" s="480">
        <v>785886750</v>
      </c>
      <c r="H56" s="480">
        <f>H57+H58</f>
        <v>335516450</v>
      </c>
      <c r="I56" s="480">
        <f>I57+I58</f>
        <v>85514575</v>
      </c>
      <c r="J56" s="473">
        <f>J57+J58</f>
        <v>421031025</v>
      </c>
      <c r="K56" s="473">
        <f>J56-G56</f>
        <v>-364855725</v>
      </c>
      <c r="L56" s="505">
        <f t="shared" ref="L56" si="15">J56/G56*100</f>
        <v>53.574007323574293</v>
      </c>
      <c r="N56" s="403" t="s">
        <v>284</v>
      </c>
    </row>
    <row r="57" spans="5:14" ht="18.75" customHeight="1" x14ac:dyDescent="0.2">
      <c r="E57" s="373"/>
      <c r="F57" s="401" t="s">
        <v>228</v>
      </c>
      <c r="G57" s="480"/>
      <c r="H57" s="474">
        <f>'LRA-NOVEMBER'!J57</f>
        <v>335516450</v>
      </c>
      <c r="I57" s="474">
        <f>'REKON-DESEMBER'!H53</f>
        <v>85514575</v>
      </c>
      <c r="J57" s="474">
        <f>H57+I57</f>
        <v>421031025</v>
      </c>
      <c r="K57" s="474"/>
      <c r="L57" s="505"/>
    </row>
    <row r="58" spans="5:14" ht="18.75" customHeight="1" x14ac:dyDescent="0.2">
      <c r="E58" s="373"/>
      <c r="F58" s="401" t="s">
        <v>227</v>
      </c>
      <c r="G58" s="480"/>
      <c r="H58" s="474">
        <f>'LRA-NOVEMBER'!J58</f>
        <v>0</v>
      </c>
      <c r="I58" s="474">
        <f>'REKON-DESEMBER'!H54</f>
        <v>0</v>
      </c>
      <c r="J58" s="474">
        <f>H58+I58</f>
        <v>0</v>
      </c>
      <c r="K58" s="474"/>
      <c r="L58" s="505"/>
    </row>
    <row r="59" spans="5:14" ht="27" customHeight="1" x14ac:dyDescent="0.2">
      <c r="E59" s="373" t="s">
        <v>206</v>
      </c>
      <c r="F59" s="360" t="s">
        <v>205</v>
      </c>
      <c r="G59" s="482">
        <f>G60+G61</f>
        <v>33451567633</v>
      </c>
      <c r="H59" s="482">
        <f>H60+H61</f>
        <v>12270648991</v>
      </c>
      <c r="I59" s="482">
        <f>I60+I61</f>
        <v>988302049</v>
      </c>
      <c r="J59" s="482">
        <f>J60+J61</f>
        <v>13258951040</v>
      </c>
      <c r="K59" s="473">
        <f>J59-G59</f>
        <v>-20192616593</v>
      </c>
      <c r="L59" s="508">
        <f>J59/G59*100</f>
        <v>39.636262149101896</v>
      </c>
      <c r="M59" s="327">
        <f>J59+J68</f>
        <v>14588536277.92</v>
      </c>
      <c r="N59" s="403"/>
    </row>
    <row r="60" spans="5:14" ht="27" customHeight="1" x14ac:dyDescent="0.2">
      <c r="E60" s="372"/>
      <c r="F60" s="339" t="s">
        <v>207</v>
      </c>
      <c r="G60" s="481">
        <v>15673511656</v>
      </c>
      <c r="H60" s="474">
        <f>'LRA-NOVEMBER'!J60</f>
        <v>9002342456</v>
      </c>
      <c r="I60" s="474">
        <f>'REKON-DESEMBER'!H56</f>
        <v>710150327</v>
      </c>
      <c r="J60" s="474">
        <f>H60+I60</f>
        <v>9712492783</v>
      </c>
      <c r="K60" s="474"/>
      <c r="L60" s="509">
        <f t="shared" ref="L60" si="16">J60/G60*100</f>
        <v>61.967560277290801</v>
      </c>
      <c r="M60" s="469">
        <f>G60*40%</f>
        <v>6269404662.4000006</v>
      </c>
      <c r="N60" s="469">
        <f>J60-M60</f>
        <v>3443088120.5999994</v>
      </c>
    </row>
    <row r="61" spans="5:14" ht="27" customHeight="1" x14ac:dyDescent="0.2">
      <c r="E61" s="372"/>
      <c r="F61" s="339" t="s">
        <v>208</v>
      </c>
      <c r="G61" s="481">
        <v>17778055977</v>
      </c>
      <c r="H61" s="474">
        <f>'LRA-NOVEMBER'!J61</f>
        <v>3268306535</v>
      </c>
      <c r="I61" s="474">
        <f>'REKON-DESEMBER'!H57</f>
        <v>278151722</v>
      </c>
      <c r="J61" s="474">
        <f>H61+I61</f>
        <v>3546458257</v>
      </c>
      <c r="K61" s="474"/>
      <c r="L61" s="507"/>
      <c r="M61" s="327"/>
    </row>
    <row r="62" spans="5:14" ht="26.25" customHeight="1" x14ac:dyDescent="0.2">
      <c r="E62" s="373" t="s">
        <v>209</v>
      </c>
      <c r="F62" s="352" t="s">
        <v>115</v>
      </c>
      <c r="G62" s="480">
        <v>11843815804</v>
      </c>
      <c r="H62" s="473">
        <f>'LRA-NOVEMBER'!J62</f>
        <v>5782715900</v>
      </c>
      <c r="I62" s="473">
        <f>'REKON-DESEMBER'!H58</f>
        <v>311439250</v>
      </c>
      <c r="J62" s="473">
        <f>H62+I62</f>
        <v>6094155150</v>
      </c>
      <c r="K62" s="473">
        <f>J62-G62</f>
        <v>-5749660654</v>
      </c>
      <c r="L62" s="510">
        <f>J62/G62*100</f>
        <v>51.454322245891625</v>
      </c>
      <c r="M62" s="419"/>
    </row>
    <row r="63" spans="5:14" ht="10.5" customHeight="1" x14ac:dyDescent="0.2">
      <c r="E63" s="372"/>
      <c r="F63" s="336"/>
      <c r="G63" s="478"/>
      <c r="H63" s="478"/>
      <c r="I63" s="478"/>
      <c r="J63" s="478"/>
      <c r="K63" s="474"/>
      <c r="L63" s="506"/>
    </row>
    <row r="64" spans="5:14" ht="18.75" customHeight="1" x14ac:dyDescent="0.2">
      <c r="E64" s="525" t="str">
        <f>E14</f>
        <v>4.1.02</v>
      </c>
      <c r="F64" s="526" t="str">
        <f>F14</f>
        <v>HASIL RETRIBUSI DAERAH</v>
      </c>
      <c r="G64" s="519">
        <f>G65</f>
        <v>538484000</v>
      </c>
      <c r="H64" s="519">
        <f>H65</f>
        <v>30385600</v>
      </c>
      <c r="I64" s="519">
        <f>I65</f>
        <v>0</v>
      </c>
      <c r="J64" s="519">
        <f t="shared" ref="J64:J65" si="17">J65</f>
        <v>30385600</v>
      </c>
      <c r="K64" s="523">
        <f>J64-G64</f>
        <v>-508098400</v>
      </c>
      <c r="L64" s="524">
        <f>J64/G64*100</f>
        <v>5.6428046144360842</v>
      </c>
    </row>
    <row r="65" spans="5:14" s="313" customFormat="1" ht="18.75" customHeight="1" x14ac:dyDescent="0.2">
      <c r="E65" s="372" t="s">
        <v>210</v>
      </c>
      <c r="F65" s="371" t="s">
        <v>93</v>
      </c>
      <c r="G65" s="478">
        <f>G66+G67</f>
        <v>538484000</v>
      </c>
      <c r="H65" s="481">
        <f>H66</f>
        <v>30385600</v>
      </c>
      <c r="I65" s="481">
        <f>I66</f>
        <v>0</v>
      </c>
      <c r="J65" s="481">
        <f t="shared" si="17"/>
        <v>30385600</v>
      </c>
      <c r="K65" s="473"/>
      <c r="L65" s="507">
        <f>J65/G65*100</f>
        <v>5.6428046144360842</v>
      </c>
    </row>
    <row r="66" spans="5:14" ht="18.75" customHeight="1" x14ac:dyDescent="0.2">
      <c r="E66" s="372" t="s">
        <v>211</v>
      </c>
      <c r="F66" s="336" t="s">
        <v>212</v>
      </c>
      <c r="G66" s="481">
        <v>538484000</v>
      </c>
      <c r="H66" s="474">
        <f>'LRA-NOVEMBER'!J65</f>
        <v>30385600</v>
      </c>
      <c r="I66" s="474">
        <f>'REKON-DESEMBER'!H62</f>
        <v>0</v>
      </c>
      <c r="J66" s="474">
        <f>H66+I66</f>
        <v>30385600</v>
      </c>
      <c r="K66" s="474"/>
      <c r="L66" s="506">
        <f>J66/G66*100</f>
        <v>5.6428046144360842</v>
      </c>
    </row>
    <row r="67" spans="5:14" ht="21" customHeight="1" x14ac:dyDescent="0.2">
      <c r="E67" s="372"/>
      <c r="F67" s="339" t="s">
        <v>213</v>
      </c>
      <c r="G67" s="478"/>
      <c r="H67" s="474">
        <f>'LRA-NOVEMBER'!J66</f>
        <v>30385600</v>
      </c>
      <c r="I67" s="474">
        <f>'REKON-DESEMBER'!H63</f>
        <v>0</v>
      </c>
      <c r="J67" s="474">
        <f>H67+I67</f>
        <v>30385600</v>
      </c>
      <c r="K67" s="474"/>
      <c r="L67" s="506"/>
    </row>
    <row r="68" spans="5:14" ht="21" customHeight="1" x14ac:dyDescent="0.2">
      <c r="E68" s="525" t="s">
        <v>214</v>
      </c>
      <c r="F68" s="526" t="str">
        <f>F15</f>
        <v>LAIN-LAIN PAD YANG SAH</v>
      </c>
      <c r="G68" s="519">
        <f>G69</f>
        <v>300000000</v>
      </c>
      <c r="H68" s="519">
        <f>H69</f>
        <v>1206689455.9200001</v>
      </c>
      <c r="I68" s="519">
        <f>I69</f>
        <v>122895782</v>
      </c>
      <c r="J68" s="519">
        <f t="shared" ref="J68" si="18">J69</f>
        <v>1329585237.9200001</v>
      </c>
      <c r="K68" s="523">
        <f>J68-G68</f>
        <v>1029585237.9200001</v>
      </c>
      <c r="L68" s="524">
        <f>J68/G68*100</f>
        <v>443.19507930666668</v>
      </c>
    </row>
    <row r="69" spans="5:14" ht="24" customHeight="1" x14ac:dyDescent="0.2">
      <c r="E69" s="372" t="s">
        <v>216</v>
      </c>
      <c r="F69" s="371" t="s">
        <v>217</v>
      </c>
      <c r="G69" s="478">
        <v>300000000</v>
      </c>
      <c r="H69" s="478">
        <f>H70+H71+H72</f>
        <v>1206689455.9200001</v>
      </c>
      <c r="I69" s="478">
        <f>I70+I71+I72</f>
        <v>122895782</v>
      </c>
      <c r="J69" s="478">
        <f t="shared" ref="J69" si="19">J70+J71+J72</f>
        <v>1329585237.9200001</v>
      </c>
      <c r="K69" s="473"/>
      <c r="L69" s="506">
        <f>J69/G69*100</f>
        <v>443.19507930666668</v>
      </c>
      <c r="M69" s="405"/>
    </row>
    <row r="70" spans="5:14" ht="24" customHeight="1" x14ac:dyDescent="0.25">
      <c r="E70" s="372" t="s">
        <v>215</v>
      </c>
      <c r="F70" s="339" t="s">
        <v>218</v>
      </c>
      <c r="G70" s="478">
        <v>300000000</v>
      </c>
      <c r="H70" s="474">
        <f>'LRA-NOVEMBER'!J70</f>
        <v>1188119939</v>
      </c>
      <c r="I70" s="474">
        <f>'REKON-DESEMBER'!H66</f>
        <v>112994076</v>
      </c>
      <c r="J70" s="474">
        <f>H70+I70</f>
        <v>1301114015</v>
      </c>
      <c r="K70" s="474"/>
      <c r="L70" s="506">
        <f>J70/G70*100</f>
        <v>433.70467166666663</v>
      </c>
      <c r="M70" s="423"/>
      <c r="N70" s="424"/>
    </row>
    <row r="71" spans="5:14" ht="24" customHeight="1" x14ac:dyDescent="0.25">
      <c r="E71" s="372"/>
      <c r="F71" s="339" t="s">
        <v>281</v>
      </c>
      <c r="G71" s="478"/>
      <c r="H71" s="474">
        <f>'LRA-NOVEMBER'!J71</f>
        <v>18569516.920000002</v>
      </c>
      <c r="I71" s="474">
        <f>'REKON-DESEMBER'!H67</f>
        <v>9901706</v>
      </c>
      <c r="J71" s="474">
        <f>H71+I71</f>
        <v>28471222.920000002</v>
      </c>
      <c r="K71" s="474"/>
      <c r="L71" s="506"/>
      <c r="M71" s="423"/>
      <c r="N71" s="424"/>
    </row>
    <row r="72" spans="5:14" ht="24" customHeight="1" x14ac:dyDescent="0.25">
      <c r="E72" s="372"/>
      <c r="F72" s="339" t="s">
        <v>229</v>
      </c>
      <c r="G72" s="478"/>
      <c r="H72" s="474">
        <f>'LRA-NOVEMBER'!J72</f>
        <v>0</v>
      </c>
      <c r="I72" s="474">
        <f>'REKON-DESEMBER'!H68</f>
        <v>0</v>
      </c>
      <c r="J72" s="474">
        <f>H72+I72</f>
        <v>0</v>
      </c>
      <c r="K72" s="474"/>
      <c r="L72" s="506"/>
      <c r="M72" s="423"/>
      <c r="N72" s="424"/>
    </row>
    <row r="73" spans="5:14" ht="10.5" customHeight="1" thickBot="1" x14ac:dyDescent="0.3">
      <c r="E73" s="345"/>
      <c r="F73" s="335"/>
      <c r="G73" s="334"/>
      <c r="H73" s="334"/>
      <c r="I73" s="334"/>
      <c r="J73" s="334"/>
      <c r="K73" s="332"/>
      <c r="L73" s="333"/>
      <c r="M73" s="424"/>
      <c r="N73" s="424"/>
    </row>
    <row r="74" spans="5:14" ht="10.5" customHeight="1" x14ac:dyDescent="0.25">
      <c r="E74" s="353"/>
      <c r="F74" s="354"/>
      <c r="G74" s="355"/>
      <c r="H74" s="355"/>
      <c r="I74" s="355"/>
      <c r="J74" s="355"/>
      <c r="K74" s="355"/>
      <c r="L74" s="356"/>
      <c r="M74" s="423"/>
      <c r="N74" s="424"/>
    </row>
    <row r="75" spans="5:14" ht="10.5" customHeight="1" x14ac:dyDescent="0.2">
      <c r="E75" s="364"/>
      <c r="F75" s="365"/>
      <c r="G75" s="366"/>
      <c r="H75" s="366"/>
      <c r="I75" s="366"/>
      <c r="J75" s="366"/>
      <c r="K75" s="366"/>
      <c r="L75" s="367"/>
    </row>
    <row r="76" spans="5:14" ht="19.5" customHeight="1" x14ac:dyDescent="0.2">
      <c r="J76" s="866" t="s">
        <v>336</v>
      </c>
      <c r="K76" s="866"/>
      <c r="L76" s="866"/>
    </row>
    <row r="77" spans="5:14" ht="12.75" customHeight="1" x14ac:dyDescent="0.2">
      <c r="E77" s="867"/>
      <c r="F77" s="867"/>
      <c r="G77" s="868"/>
      <c r="H77" s="868"/>
      <c r="I77" s="868"/>
      <c r="J77" s="869" t="s">
        <v>288</v>
      </c>
      <c r="K77" s="869"/>
      <c r="L77" s="869"/>
      <c r="M77" s="860"/>
      <c r="N77" s="860"/>
    </row>
    <row r="78" spans="5:14" x14ac:dyDescent="0.2">
      <c r="J78" s="511"/>
      <c r="K78" s="511"/>
      <c r="L78" s="511"/>
    </row>
    <row r="79" spans="5:14" ht="28.5" customHeight="1" x14ac:dyDescent="0.2">
      <c r="J79" s="511"/>
      <c r="K79" s="511"/>
      <c r="L79" s="511"/>
    </row>
    <row r="80" spans="5:14" x14ac:dyDescent="0.2">
      <c r="E80" s="838"/>
      <c r="F80" s="838"/>
      <c r="G80" s="838"/>
      <c r="H80" s="838"/>
      <c r="I80" s="838"/>
      <c r="J80" s="865" t="str">
        <f>'[2]SPJ-MEI'!$C$82</f>
        <v>A. SUFARDIMAN,.SH.M.Si</v>
      </c>
      <c r="K80" s="865"/>
      <c r="L80" s="865"/>
      <c r="M80" s="318"/>
      <c r="N80" s="316"/>
    </row>
    <row r="81" spans="5:14" x14ac:dyDescent="0.2">
      <c r="E81" s="833"/>
      <c r="F81" s="833"/>
      <c r="G81" s="832"/>
      <c r="H81" s="833"/>
      <c r="I81" s="833"/>
      <c r="J81" s="862" t="str">
        <f>'[2]SPJ-MEI'!$C$83</f>
        <v>NIP. 19730215 200003 1 005</v>
      </c>
      <c r="K81" s="862"/>
      <c r="L81" s="862"/>
      <c r="M81" s="863"/>
      <c r="N81" s="863"/>
    </row>
    <row r="82" spans="5:14" x14ac:dyDescent="0.2">
      <c r="F82" s="316"/>
      <c r="G82" s="314"/>
      <c r="H82" s="314"/>
      <c r="I82" s="314"/>
      <c r="J82" s="833"/>
      <c r="K82" s="833"/>
      <c r="L82" s="833"/>
      <c r="M82" s="863"/>
      <c r="N82" s="863"/>
    </row>
    <row r="83" spans="5:14" x14ac:dyDescent="0.2">
      <c r="F83" s="316"/>
      <c r="G83" s="314"/>
      <c r="H83" s="314"/>
      <c r="I83" s="314"/>
      <c r="J83" s="758"/>
      <c r="K83" s="758"/>
      <c r="L83" s="758"/>
      <c r="M83" s="767"/>
      <c r="N83" s="767"/>
    </row>
    <row r="84" spans="5:14" x14ac:dyDescent="0.2">
      <c r="F84" s="758"/>
      <c r="G84" s="833"/>
      <c r="H84" s="833"/>
      <c r="I84" s="833"/>
      <c r="J84" s="833"/>
      <c r="K84" s="833"/>
      <c r="L84" s="833"/>
      <c r="M84" s="833"/>
      <c r="N84" s="833"/>
    </row>
    <row r="85" spans="5:14" x14ac:dyDescent="0.2">
      <c r="F85" s="368"/>
      <c r="G85" s="369"/>
      <c r="H85" s="758"/>
      <c r="I85" s="758"/>
      <c r="J85" s="758"/>
      <c r="K85" s="758"/>
      <c r="L85" s="758"/>
      <c r="M85" s="758"/>
      <c r="N85" s="758"/>
    </row>
    <row r="86" spans="5:14" x14ac:dyDescent="0.2">
      <c r="G86" s="758"/>
      <c r="H86" s="758"/>
      <c r="I86" s="758"/>
      <c r="J86" s="758"/>
      <c r="K86" s="758"/>
      <c r="L86" s="758"/>
      <c r="M86" s="758"/>
      <c r="N86" s="758"/>
    </row>
    <row r="87" spans="5:14" x14ac:dyDescent="0.2">
      <c r="F87" s="338"/>
      <c r="G87" s="767"/>
      <c r="H87" s="758"/>
      <c r="I87" s="758"/>
      <c r="J87" s="758"/>
      <c r="K87" s="758"/>
      <c r="L87" s="758"/>
      <c r="M87" s="758"/>
      <c r="N87" s="758"/>
    </row>
    <row r="88" spans="5:14" x14ac:dyDescent="0.2">
      <c r="F88" s="338"/>
      <c r="G88" s="316"/>
      <c r="H88" s="758"/>
      <c r="I88" s="758"/>
      <c r="J88" s="758"/>
      <c r="K88" s="758"/>
      <c r="L88" s="758"/>
      <c r="M88" s="758"/>
      <c r="N88" s="758"/>
    </row>
    <row r="89" spans="5:14" x14ac:dyDescent="0.2">
      <c r="F89" s="338"/>
      <c r="G89" s="767"/>
      <c r="H89" s="758"/>
      <c r="I89" s="758"/>
      <c r="J89" s="758"/>
      <c r="K89" s="758"/>
      <c r="L89" s="758"/>
      <c r="M89" s="758"/>
      <c r="N89" s="758"/>
    </row>
    <row r="90" spans="5:14" x14ac:dyDescent="0.2">
      <c r="F90" s="314"/>
      <c r="G90" s="767"/>
      <c r="H90" s="758"/>
      <c r="I90" s="758"/>
      <c r="J90" s="758"/>
      <c r="K90" s="758"/>
      <c r="L90" s="758"/>
      <c r="M90" s="758"/>
      <c r="N90" s="758"/>
    </row>
    <row r="91" spans="5:14" x14ac:dyDescent="0.2">
      <c r="H91" s="758"/>
      <c r="I91" s="758"/>
      <c r="J91" s="758"/>
      <c r="K91" s="758"/>
      <c r="L91" s="758"/>
      <c r="M91" s="758"/>
      <c r="N91" s="758"/>
    </row>
    <row r="92" spans="5:14" x14ac:dyDescent="0.2">
      <c r="F92" s="314"/>
      <c r="G92" s="767"/>
    </row>
    <row r="93" spans="5:14" x14ac:dyDescent="0.2">
      <c r="I93" s="328" t="s">
        <v>145</v>
      </c>
    </row>
    <row r="96" spans="5:14" x14ac:dyDescent="0.2">
      <c r="E96" s="864"/>
      <c r="F96" s="864"/>
      <c r="G96" s="864"/>
      <c r="H96" s="864"/>
      <c r="I96" s="864"/>
      <c r="J96" s="864"/>
      <c r="K96" s="864"/>
      <c r="L96" s="864"/>
    </row>
    <row r="97" spans="5:13" x14ac:dyDescent="0.2">
      <c r="E97" s="864"/>
      <c r="F97" s="864"/>
      <c r="G97" s="864"/>
      <c r="H97" s="864"/>
      <c r="I97" s="864"/>
      <c r="J97" s="864"/>
      <c r="K97" s="864"/>
      <c r="L97" s="864"/>
    </row>
    <row r="98" spans="5:13" x14ac:dyDescent="0.2">
      <c r="E98" s="861"/>
      <c r="F98" s="861"/>
      <c r="G98" s="861"/>
      <c r="H98" s="861"/>
      <c r="I98" s="861"/>
      <c r="J98" s="861"/>
      <c r="K98" s="861"/>
      <c r="L98" s="861"/>
    </row>
    <row r="99" spans="5:13" x14ac:dyDescent="0.2">
      <c r="E99" s="425"/>
      <c r="F99" s="425"/>
      <c r="G99" s="425"/>
      <c r="H99" s="425"/>
      <c r="I99" s="425"/>
      <c r="J99" s="425"/>
      <c r="K99" s="425"/>
      <c r="L99" s="425"/>
      <c r="M99" s="425"/>
    </row>
    <row r="100" spans="5:13" x14ac:dyDescent="0.2">
      <c r="E100" s="433"/>
      <c r="F100" s="434"/>
      <c r="G100" s="435"/>
      <c r="H100" s="434"/>
      <c r="I100" s="434"/>
      <c r="J100" s="434"/>
      <c r="K100" s="434"/>
      <c r="L100" s="434"/>
      <c r="M100" s="425"/>
    </row>
    <row r="101" spans="5:13" ht="17.25" customHeight="1" x14ac:dyDescent="0.2">
      <c r="E101" s="436"/>
      <c r="F101" s="437"/>
      <c r="G101" s="438"/>
      <c r="H101" s="438"/>
      <c r="I101" s="438"/>
      <c r="J101" s="438"/>
      <c r="K101" s="438"/>
      <c r="L101" s="439"/>
      <c r="M101" s="425"/>
    </row>
    <row r="102" spans="5:13" ht="17.25" customHeight="1" x14ac:dyDescent="0.2">
      <c r="E102" s="440"/>
      <c r="F102" s="441"/>
      <c r="G102" s="442"/>
      <c r="H102" s="442"/>
      <c r="I102" s="442"/>
      <c r="J102" s="442"/>
      <c r="K102" s="442"/>
      <c r="L102" s="443"/>
      <c r="M102" s="425"/>
    </row>
    <row r="103" spans="5:13" ht="22.5" customHeight="1" x14ac:dyDescent="0.2">
      <c r="E103" s="440"/>
      <c r="F103" s="441"/>
      <c r="G103" s="442"/>
      <c r="H103" s="442"/>
      <c r="I103" s="442"/>
      <c r="J103" s="442"/>
      <c r="K103" s="442"/>
      <c r="L103" s="443"/>
      <c r="M103" s="425"/>
    </row>
    <row r="104" spans="5:13" ht="22.5" customHeight="1" x14ac:dyDescent="0.2">
      <c r="E104" s="440"/>
      <c r="F104" s="441"/>
      <c r="G104" s="442"/>
      <c r="H104" s="442"/>
      <c r="I104" s="442"/>
      <c r="J104" s="442"/>
      <c r="K104" s="442"/>
      <c r="L104" s="443"/>
      <c r="M104" s="425"/>
    </row>
    <row r="105" spans="5:13" ht="14.25" customHeight="1" x14ac:dyDescent="0.2">
      <c r="E105" s="444"/>
      <c r="F105" s="445"/>
      <c r="G105" s="446"/>
      <c r="H105" s="446"/>
      <c r="I105" s="446"/>
      <c r="J105" s="446"/>
      <c r="K105" s="446"/>
      <c r="L105" s="447"/>
      <c r="M105" s="425"/>
    </row>
    <row r="106" spans="5:13" ht="16.5" customHeight="1" x14ac:dyDescent="0.2">
      <c r="E106" s="444"/>
      <c r="F106" s="445"/>
      <c r="G106" s="446"/>
      <c r="H106" s="446"/>
      <c r="I106" s="446"/>
      <c r="J106" s="446"/>
      <c r="K106" s="446"/>
      <c r="L106" s="447"/>
      <c r="M106" s="425"/>
    </row>
    <row r="107" spans="5:13" ht="16.5" customHeight="1" x14ac:dyDescent="0.2">
      <c r="E107" s="444"/>
      <c r="F107" s="448"/>
      <c r="G107" s="449"/>
      <c r="H107" s="449"/>
      <c r="I107" s="449"/>
      <c r="J107" s="449"/>
      <c r="K107" s="449"/>
      <c r="L107" s="450"/>
      <c r="M107" s="425"/>
    </row>
    <row r="108" spans="5:13" ht="23.25" customHeight="1" x14ac:dyDescent="0.2">
      <c r="E108" s="444"/>
      <c r="F108" s="451"/>
      <c r="G108" s="449"/>
      <c r="H108" s="449"/>
      <c r="I108" s="449"/>
      <c r="J108" s="449"/>
      <c r="K108" s="449"/>
      <c r="L108" s="450"/>
      <c r="M108" s="425"/>
    </row>
    <row r="109" spans="5:13" ht="19.5" customHeight="1" x14ac:dyDescent="0.2">
      <c r="E109" s="444"/>
      <c r="F109" s="448"/>
      <c r="G109" s="449"/>
      <c r="H109" s="449"/>
      <c r="I109" s="449"/>
      <c r="J109" s="449"/>
      <c r="K109" s="449"/>
      <c r="L109" s="450"/>
      <c r="M109" s="425"/>
    </row>
    <row r="110" spans="5:13" ht="18.75" customHeight="1" x14ac:dyDescent="0.2">
      <c r="E110" s="444"/>
      <c r="F110" s="448"/>
      <c r="G110" s="449"/>
      <c r="H110" s="449"/>
      <c r="I110" s="449"/>
      <c r="J110" s="449"/>
      <c r="K110" s="449"/>
      <c r="L110" s="450"/>
      <c r="M110" s="425"/>
    </row>
    <row r="111" spans="5:13" ht="19.5" customHeight="1" x14ac:dyDescent="0.2">
      <c r="E111" s="444"/>
      <c r="F111" s="448"/>
      <c r="G111" s="449"/>
      <c r="H111" s="449"/>
      <c r="I111" s="449"/>
      <c r="J111" s="449"/>
      <c r="K111" s="449"/>
      <c r="L111" s="450"/>
      <c r="M111" s="425"/>
    </row>
    <row r="112" spans="5:13" ht="19.5" customHeight="1" x14ac:dyDescent="0.2">
      <c r="E112" s="444"/>
      <c r="F112" s="448"/>
      <c r="G112" s="449"/>
      <c r="H112" s="449"/>
      <c r="I112" s="449"/>
      <c r="J112" s="449"/>
      <c r="K112" s="449"/>
      <c r="L112" s="450"/>
      <c r="M112" s="425"/>
    </row>
    <row r="113" spans="5:13" ht="19.5" customHeight="1" x14ac:dyDescent="0.2">
      <c r="E113" s="444"/>
      <c r="F113" s="452"/>
      <c r="G113" s="449"/>
      <c r="H113" s="449"/>
      <c r="I113" s="449"/>
      <c r="J113" s="449"/>
      <c r="K113" s="449"/>
      <c r="L113" s="450"/>
      <c r="M113" s="425"/>
    </row>
    <row r="114" spans="5:13" ht="19.5" customHeight="1" x14ac:dyDescent="0.2">
      <c r="E114" s="444"/>
      <c r="F114" s="448"/>
      <c r="G114" s="449"/>
      <c r="H114" s="449"/>
      <c r="I114" s="449"/>
      <c r="J114" s="449"/>
      <c r="K114" s="449"/>
      <c r="L114" s="450"/>
      <c r="M114" s="425"/>
    </row>
    <row r="115" spans="5:13" ht="19.5" customHeight="1" x14ac:dyDescent="0.2">
      <c r="E115" s="444"/>
      <c r="F115" s="452"/>
      <c r="G115" s="449"/>
      <c r="H115" s="449"/>
      <c r="I115" s="449"/>
      <c r="J115" s="449"/>
      <c r="K115" s="449"/>
      <c r="L115" s="450"/>
      <c r="M115" s="425"/>
    </row>
    <row r="116" spans="5:13" ht="19.5" customHeight="1" x14ac:dyDescent="0.2">
      <c r="E116" s="444"/>
      <c r="F116" s="448"/>
      <c r="G116" s="449"/>
      <c r="H116" s="449"/>
      <c r="I116" s="449"/>
      <c r="J116" s="449"/>
      <c r="K116" s="449"/>
      <c r="L116" s="450"/>
      <c r="M116" s="425"/>
    </row>
    <row r="117" spans="5:13" ht="19.5" customHeight="1" x14ac:dyDescent="0.2">
      <c r="E117" s="444"/>
      <c r="F117" s="448"/>
      <c r="G117" s="449"/>
      <c r="H117" s="449"/>
      <c r="I117" s="449"/>
      <c r="J117" s="449"/>
      <c r="K117" s="449"/>
      <c r="L117" s="450"/>
      <c r="M117" s="425"/>
    </row>
    <row r="118" spans="5:13" ht="19.5" customHeight="1" x14ac:dyDescent="0.2">
      <c r="E118" s="444"/>
      <c r="F118" s="453"/>
      <c r="G118" s="449"/>
      <c r="H118" s="449"/>
      <c r="I118" s="449"/>
      <c r="J118" s="449"/>
      <c r="K118" s="449"/>
      <c r="L118" s="450"/>
      <c r="M118" s="425"/>
    </row>
    <row r="119" spans="5:13" ht="16.5" customHeight="1" x14ac:dyDescent="0.2">
      <c r="E119" s="444"/>
      <c r="F119" s="453"/>
      <c r="G119" s="449"/>
      <c r="H119" s="449"/>
      <c r="I119" s="449"/>
      <c r="J119" s="449"/>
      <c r="K119" s="449"/>
      <c r="L119" s="450"/>
      <c r="M119" s="425"/>
    </row>
    <row r="120" spans="5:13" ht="15" customHeight="1" x14ac:dyDescent="0.2">
      <c r="E120" s="444"/>
      <c r="F120" s="448"/>
      <c r="G120" s="449"/>
      <c r="H120" s="449"/>
      <c r="I120" s="449"/>
      <c r="J120" s="449"/>
      <c r="K120" s="449"/>
      <c r="L120" s="450"/>
      <c r="M120" s="425"/>
    </row>
    <row r="121" spans="5:13" ht="19.5" customHeight="1" x14ac:dyDescent="0.2">
      <c r="E121" s="444"/>
      <c r="F121" s="448"/>
      <c r="G121" s="449"/>
      <c r="H121" s="449"/>
      <c r="I121" s="449"/>
      <c r="J121" s="449"/>
      <c r="K121" s="449"/>
      <c r="L121" s="450"/>
      <c r="M121" s="425"/>
    </row>
    <row r="122" spans="5:13" ht="19.5" customHeight="1" x14ac:dyDescent="0.2">
      <c r="E122" s="444"/>
      <c r="F122" s="448"/>
      <c r="G122" s="449"/>
      <c r="H122" s="449"/>
      <c r="I122" s="449"/>
      <c r="J122" s="449"/>
      <c r="K122" s="449"/>
      <c r="L122" s="450"/>
      <c r="M122" s="425"/>
    </row>
    <row r="123" spans="5:13" ht="19.5" customHeight="1" x14ac:dyDescent="0.2">
      <c r="E123" s="444"/>
      <c r="F123" s="448"/>
      <c r="G123" s="449"/>
      <c r="H123" s="449"/>
      <c r="I123" s="449"/>
      <c r="J123" s="449"/>
      <c r="K123" s="449"/>
      <c r="L123" s="450"/>
      <c r="M123" s="425"/>
    </row>
    <row r="124" spans="5:13" ht="19.5" customHeight="1" x14ac:dyDescent="0.2">
      <c r="E124" s="444"/>
      <c r="F124" s="448"/>
      <c r="G124" s="449"/>
      <c r="H124" s="449"/>
      <c r="I124" s="449"/>
      <c r="J124" s="449"/>
      <c r="K124" s="449"/>
      <c r="L124" s="450"/>
      <c r="M124" s="425"/>
    </row>
    <row r="125" spans="5:13" ht="26.25" customHeight="1" x14ac:dyDescent="0.2">
      <c r="E125" s="444"/>
      <c r="F125" s="451"/>
      <c r="G125" s="449"/>
      <c r="H125" s="449"/>
      <c r="I125" s="449"/>
      <c r="J125" s="449"/>
      <c r="K125" s="449"/>
      <c r="L125" s="450"/>
      <c r="M125" s="425"/>
    </row>
    <row r="126" spans="5:13" ht="26.25" customHeight="1" x14ac:dyDescent="0.2">
      <c r="E126" s="444"/>
      <c r="F126" s="451"/>
      <c r="G126" s="449"/>
      <c r="H126" s="449"/>
      <c r="I126" s="449"/>
      <c r="J126" s="449"/>
      <c r="K126" s="449"/>
      <c r="L126" s="450"/>
      <c r="M126" s="425"/>
    </row>
    <row r="127" spans="5:13" ht="27" customHeight="1" x14ac:dyDescent="0.2">
      <c r="E127" s="444"/>
      <c r="F127" s="445"/>
      <c r="G127" s="446"/>
      <c r="H127" s="446"/>
      <c r="I127" s="446"/>
      <c r="J127" s="446"/>
      <c r="K127" s="446"/>
      <c r="L127" s="447"/>
      <c r="M127" s="425"/>
    </row>
    <row r="128" spans="5:13" ht="19.5" customHeight="1" x14ac:dyDescent="0.2">
      <c r="E128" s="454"/>
      <c r="F128" s="455"/>
      <c r="G128" s="456"/>
      <c r="H128" s="456"/>
      <c r="I128" s="456"/>
      <c r="J128" s="456"/>
      <c r="K128" s="456"/>
      <c r="L128" s="457"/>
      <c r="M128" s="425"/>
    </row>
    <row r="129" spans="5:13" ht="19.5" customHeight="1" x14ac:dyDescent="0.2">
      <c r="E129" s="444"/>
      <c r="F129" s="453"/>
      <c r="G129" s="449"/>
      <c r="H129" s="449"/>
      <c r="I129" s="449"/>
      <c r="J129" s="449"/>
      <c r="K129" s="449"/>
      <c r="L129" s="450"/>
      <c r="M129" s="425"/>
    </row>
    <row r="130" spans="5:13" ht="19.5" customHeight="1" x14ac:dyDescent="0.2">
      <c r="E130" s="444"/>
      <c r="F130" s="453"/>
      <c r="G130" s="449"/>
      <c r="H130" s="449"/>
      <c r="I130" s="449"/>
      <c r="J130" s="449"/>
      <c r="K130" s="449"/>
      <c r="L130" s="450"/>
      <c r="M130" s="425"/>
    </row>
    <row r="131" spans="5:13" ht="19.5" customHeight="1" x14ac:dyDescent="0.2">
      <c r="E131" s="444"/>
      <c r="F131" s="453"/>
      <c r="G131" s="449"/>
      <c r="H131" s="449"/>
      <c r="I131" s="449"/>
      <c r="J131" s="449"/>
      <c r="K131" s="449"/>
      <c r="L131" s="450"/>
      <c r="M131" s="425"/>
    </row>
    <row r="132" spans="5:13" ht="19.5" customHeight="1" x14ac:dyDescent="0.2">
      <c r="E132" s="444"/>
      <c r="F132" s="453"/>
      <c r="G132" s="449"/>
      <c r="H132" s="449"/>
      <c r="I132" s="449"/>
      <c r="J132" s="449"/>
      <c r="K132" s="449"/>
      <c r="L132" s="450"/>
      <c r="M132" s="425"/>
    </row>
    <row r="133" spans="5:13" ht="19.5" customHeight="1" x14ac:dyDescent="0.2">
      <c r="E133" s="444"/>
      <c r="F133" s="453"/>
      <c r="G133" s="449"/>
      <c r="H133" s="449"/>
      <c r="I133" s="449"/>
      <c r="J133" s="449"/>
      <c r="K133" s="449"/>
      <c r="L133" s="450"/>
      <c r="M133" s="425"/>
    </row>
    <row r="134" spans="5:13" ht="19.5" customHeight="1" x14ac:dyDescent="0.2">
      <c r="E134" s="444"/>
      <c r="F134" s="453"/>
      <c r="G134" s="449"/>
      <c r="H134" s="449"/>
      <c r="I134" s="449"/>
      <c r="J134" s="449"/>
      <c r="K134" s="449"/>
      <c r="L134" s="450"/>
      <c r="M134" s="425"/>
    </row>
    <row r="135" spans="5:13" ht="19.5" customHeight="1" x14ac:dyDescent="0.2">
      <c r="E135" s="454"/>
      <c r="F135" s="455"/>
      <c r="G135" s="456"/>
      <c r="H135" s="456"/>
      <c r="I135" s="456"/>
      <c r="J135" s="456"/>
      <c r="K135" s="456"/>
      <c r="L135" s="457"/>
      <c r="M135" s="425"/>
    </row>
    <row r="136" spans="5:13" ht="19.5" customHeight="1" x14ac:dyDescent="0.2">
      <c r="E136" s="444"/>
      <c r="F136" s="453"/>
      <c r="G136" s="449"/>
      <c r="H136" s="458"/>
      <c r="I136" s="458"/>
      <c r="J136" s="458"/>
      <c r="K136" s="458"/>
      <c r="L136" s="450"/>
      <c r="M136" s="425"/>
    </row>
    <row r="137" spans="5:13" ht="19.5" customHeight="1" x14ac:dyDescent="0.2">
      <c r="E137" s="444"/>
      <c r="F137" s="445"/>
      <c r="G137" s="446"/>
      <c r="H137" s="446"/>
      <c r="I137" s="446"/>
      <c r="J137" s="446"/>
      <c r="K137" s="446"/>
      <c r="L137" s="447"/>
      <c r="M137" s="425"/>
    </row>
    <row r="138" spans="5:13" ht="19.5" customHeight="1" x14ac:dyDescent="0.2">
      <c r="E138" s="444"/>
      <c r="F138" s="452"/>
      <c r="G138" s="449"/>
      <c r="H138" s="459"/>
      <c r="I138" s="459"/>
      <c r="J138" s="459"/>
      <c r="K138" s="459"/>
      <c r="L138" s="450"/>
      <c r="M138" s="425"/>
    </row>
    <row r="139" spans="5:13" ht="19.5" customHeight="1" x14ac:dyDescent="0.2">
      <c r="E139" s="444"/>
      <c r="F139" s="452"/>
      <c r="G139" s="449"/>
      <c r="H139" s="460"/>
      <c r="I139" s="460"/>
      <c r="J139" s="460"/>
      <c r="K139" s="460"/>
      <c r="L139" s="450"/>
      <c r="M139" s="425"/>
    </row>
    <row r="140" spans="5:13" ht="18.75" customHeight="1" x14ac:dyDescent="0.2">
      <c r="E140" s="444"/>
      <c r="F140" s="452"/>
      <c r="G140" s="449"/>
      <c r="H140" s="449"/>
      <c r="I140" s="449"/>
      <c r="J140" s="449"/>
      <c r="K140" s="449"/>
      <c r="L140" s="450"/>
      <c r="M140" s="425"/>
    </row>
    <row r="141" spans="5:13" x14ac:dyDescent="0.2">
      <c r="E141" s="425"/>
      <c r="F141" s="425"/>
      <c r="G141" s="461"/>
      <c r="H141" s="425"/>
      <c r="I141" s="425"/>
      <c r="J141" s="425"/>
      <c r="K141" s="425"/>
      <c r="L141" s="425"/>
      <c r="M141" s="425"/>
    </row>
    <row r="142" spans="5:13" ht="12.75" customHeight="1" x14ac:dyDescent="0.2">
      <c r="E142" s="425"/>
      <c r="F142" s="425"/>
      <c r="G142" s="425"/>
      <c r="H142" s="425"/>
      <c r="I142" s="425"/>
      <c r="J142" s="857"/>
      <c r="K142" s="857"/>
      <c r="L142" s="857"/>
      <c r="M142" s="425"/>
    </row>
    <row r="143" spans="5:13" ht="12.75" customHeight="1" x14ac:dyDescent="0.2">
      <c r="E143" s="425"/>
      <c r="F143" s="462"/>
      <c r="G143" s="857"/>
      <c r="H143" s="857"/>
      <c r="I143" s="857"/>
      <c r="J143" s="858"/>
      <c r="K143" s="858"/>
      <c r="L143" s="858"/>
      <c r="M143" s="425"/>
    </row>
    <row r="144" spans="5:13" x14ac:dyDescent="0.2">
      <c r="E144" s="425"/>
      <c r="F144" s="425"/>
      <c r="G144" s="425"/>
      <c r="H144" s="425"/>
      <c r="I144" s="425"/>
      <c r="J144" s="425"/>
      <c r="K144" s="425"/>
      <c r="L144" s="425"/>
      <c r="M144" s="425"/>
    </row>
    <row r="145" spans="5:13" x14ac:dyDescent="0.2">
      <c r="E145" s="425"/>
      <c r="F145" s="425"/>
      <c r="G145" s="425"/>
      <c r="H145" s="425"/>
      <c r="I145" s="425"/>
      <c r="J145" s="425"/>
      <c r="K145" s="425"/>
      <c r="L145" s="425"/>
      <c r="M145" s="425"/>
    </row>
    <row r="146" spans="5:13" x14ac:dyDescent="0.2">
      <c r="E146" s="425"/>
      <c r="F146" s="425"/>
      <c r="G146" s="425"/>
      <c r="H146" s="425"/>
      <c r="I146" s="425"/>
      <c r="J146" s="425"/>
      <c r="K146" s="425"/>
      <c r="L146" s="425"/>
      <c r="M146" s="425"/>
    </row>
    <row r="147" spans="5:13" x14ac:dyDescent="0.2">
      <c r="E147" s="425"/>
      <c r="F147" s="766"/>
      <c r="G147" s="463"/>
      <c r="H147" s="463"/>
      <c r="I147" s="766"/>
      <c r="J147" s="859"/>
      <c r="K147" s="859"/>
      <c r="L147" s="859"/>
      <c r="M147" s="425"/>
    </row>
    <row r="148" spans="5:13" x14ac:dyDescent="0.2">
      <c r="E148" s="425"/>
      <c r="F148" s="765"/>
      <c r="G148" s="461"/>
      <c r="H148" s="461"/>
      <c r="I148" s="461"/>
      <c r="J148" s="856"/>
      <c r="K148" s="856"/>
      <c r="L148" s="856"/>
      <c r="M148" s="425"/>
    </row>
    <row r="149" spans="5:13" x14ac:dyDescent="0.2">
      <c r="E149" s="425"/>
      <c r="F149" s="766"/>
      <c r="G149" s="461"/>
      <c r="H149" s="461"/>
      <c r="I149" s="461"/>
      <c r="J149" s="856"/>
      <c r="K149" s="856"/>
      <c r="L149" s="856"/>
      <c r="M149" s="425"/>
    </row>
    <row r="150" spans="5:13" x14ac:dyDescent="0.2">
      <c r="E150" s="425"/>
      <c r="F150" s="765"/>
      <c r="G150" s="856"/>
      <c r="H150" s="856"/>
      <c r="I150" s="856"/>
      <c r="J150" s="856"/>
      <c r="K150" s="856"/>
      <c r="L150" s="856"/>
      <c r="M150" s="425"/>
    </row>
    <row r="151" spans="5:13" x14ac:dyDescent="0.2">
      <c r="E151" s="425"/>
      <c r="F151" s="425"/>
      <c r="G151" s="856"/>
      <c r="H151" s="856"/>
      <c r="I151" s="856"/>
      <c r="J151" s="856"/>
      <c r="K151" s="856"/>
      <c r="L151" s="856"/>
      <c r="M151" s="425"/>
    </row>
    <row r="152" spans="5:13" x14ac:dyDescent="0.2">
      <c r="E152" s="425"/>
      <c r="F152" s="466"/>
      <c r="G152" s="766"/>
      <c r="H152" s="765"/>
      <c r="I152" s="765"/>
      <c r="J152" s="765"/>
      <c r="K152" s="765"/>
      <c r="L152" s="765"/>
      <c r="M152" s="425"/>
    </row>
    <row r="153" spans="5:13" x14ac:dyDescent="0.2">
      <c r="E153" s="425"/>
      <c r="F153" s="425"/>
      <c r="G153" s="765"/>
      <c r="H153" s="765"/>
      <c r="I153" s="765"/>
      <c r="J153" s="765"/>
      <c r="K153" s="765"/>
      <c r="L153" s="765"/>
      <c r="M153" s="425"/>
    </row>
    <row r="154" spans="5:13" x14ac:dyDescent="0.2">
      <c r="E154" s="425"/>
      <c r="F154" s="461"/>
      <c r="G154" s="467"/>
      <c r="H154" s="765"/>
      <c r="I154" s="765"/>
      <c r="J154" s="765"/>
      <c r="K154" s="765"/>
      <c r="L154" s="765"/>
      <c r="M154" s="425"/>
    </row>
    <row r="155" spans="5:13" x14ac:dyDescent="0.2">
      <c r="E155" s="425"/>
      <c r="F155" s="425"/>
      <c r="G155" s="766"/>
      <c r="H155" s="765"/>
      <c r="I155" s="765"/>
      <c r="J155" s="765"/>
      <c r="K155" s="765"/>
      <c r="L155" s="765"/>
      <c r="M155" s="425"/>
    </row>
    <row r="156" spans="5:13" x14ac:dyDescent="0.2">
      <c r="E156" s="425"/>
      <c r="F156" s="461"/>
      <c r="G156" s="467"/>
      <c r="H156" s="765"/>
      <c r="I156" s="765"/>
      <c r="J156" s="765"/>
      <c r="K156" s="765"/>
      <c r="L156" s="765"/>
      <c r="M156" s="425"/>
    </row>
    <row r="157" spans="5:13" x14ac:dyDescent="0.2">
      <c r="E157" s="425"/>
      <c r="F157" s="461"/>
      <c r="G157" s="467"/>
      <c r="H157" s="765"/>
      <c r="I157" s="765"/>
      <c r="J157" s="765"/>
      <c r="K157" s="765"/>
      <c r="L157" s="765"/>
      <c r="M157" s="425"/>
    </row>
    <row r="158" spans="5:13" x14ac:dyDescent="0.2">
      <c r="E158" s="425"/>
      <c r="F158" s="425"/>
      <c r="G158" s="425"/>
      <c r="H158" s="765"/>
      <c r="I158" s="765"/>
      <c r="J158" s="765"/>
      <c r="K158" s="765"/>
      <c r="L158" s="765"/>
      <c r="M158" s="425"/>
    </row>
    <row r="159" spans="5:13" x14ac:dyDescent="0.2">
      <c r="E159" s="425"/>
      <c r="F159" s="461"/>
      <c r="G159" s="467"/>
      <c r="H159" s="425"/>
      <c r="I159" s="425"/>
      <c r="J159" s="425"/>
      <c r="K159" s="425"/>
      <c r="L159" s="425"/>
      <c r="M159" s="425"/>
    </row>
    <row r="160" spans="5:13" x14ac:dyDescent="0.2">
      <c r="E160" s="425"/>
      <c r="F160" s="425"/>
      <c r="G160" s="425"/>
      <c r="H160" s="425"/>
      <c r="I160" s="425"/>
      <c r="J160" s="425"/>
      <c r="K160" s="425"/>
      <c r="L160" s="425"/>
      <c r="M160" s="425"/>
    </row>
    <row r="161" spans="5:13" x14ac:dyDescent="0.2">
      <c r="E161" s="425"/>
      <c r="F161" s="425"/>
      <c r="G161" s="425"/>
      <c r="H161" s="425"/>
      <c r="I161" s="425"/>
      <c r="J161" s="425"/>
      <c r="K161" s="425"/>
      <c r="L161" s="425"/>
      <c r="M161" s="425"/>
    </row>
    <row r="162" spans="5:13" x14ac:dyDescent="0.2">
      <c r="E162" s="425"/>
      <c r="F162" s="425"/>
      <c r="G162" s="425"/>
      <c r="H162" s="425"/>
      <c r="I162" s="425"/>
      <c r="J162" s="425"/>
      <c r="K162" s="425"/>
      <c r="L162" s="425"/>
      <c r="M162" s="425"/>
    </row>
    <row r="163" spans="5:13" x14ac:dyDescent="0.2">
      <c r="E163" s="425"/>
      <c r="F163" s="425"/>
      <c r="G163" s="425"/>
      <c r="H163" s="425"/>
      <c r="I163" s="425"/>
      <c r="J163" s="425"/>
      <c r="K163" s="425"/>
      <c r="L163" s="425"/>
      <c r="M163" s="425"/>
    </row>
    <row r="164" spans="5:13" x14ac:dyDescent="0.2">
      <c r="E164" s="425"/>
      <c r="F164" s="425"/>
      <c r="G164" s="425"/>
      <c r="H164" s="425"/>
      <c r="I164" s="425"/>
      <c r="J164" s="425"/>
      <c r="K164" s="425"/>
      <c r="L164" s="425"/>
      <c r="M164" s="425"/>
    </row>
    <row r="165" spans="5:13" x14ac:dyDescent="0.2">
      <c r="E165" s="425"/>
      <c r="F165" s="425"/>
      <c r="G165" s="425"/>
      <c r="H165" s="425"/>
      <c r="I165" s="425"/>
      <c r="J165" s="425"/>
      <c r="K165" s="425"/>
      <c r="L165" s="425"/>
      <c r="M165" s="425"/>
    </row>
    <row r="166" spans="5:13" x14ac:dyDescent="0.2">
      <c r="E166" s="425"/>
      <c r="F166" s="425"/>
      <c r="G166" s="425"/>
      <c r="H166" s="425"/>
      <c r="I166" s="425"/>
      <c r="J166" s="425"/>
      <c r="K166" s="425"/>
      <c r="L166" s="425"/>
      <c r="M166" s="425"/>
    </row>
    <row r="167" spans="5:13" x14ac:dyDescent="0.2">
      <c r="E167" s="425"/>
      <c r="F167" s="425"/>
      <c r="G167" s="425"/>
      <c r="H167" s="425"/>
      <c r="I167" s="425"/>
      <c r="J167" s="425"/>
      <c r="K167" s="425"/>
      <c r="L167" s="425"/>
      <c r="M167" s="425"/>
    </row>
    <row r="168" spans="5:13" ht="21" customHeight="1" x14ac:dyDescent="0.2">
      <c r="E168" s="425"/>
      <c r="F168" s="425"/>
      <c r="G168" s="425"/>
      <c r="H168" s="425"/>
      <c r="I168" s="425"/>
      <c r="J168" s="425"/>
      <c r="K168" s="425"/>
      <c r="L168" s="425"/>
      <c r="M168" s="425"/>
    </row>
    <row r="169" spans="5:13" ht="21" customHeight="1" x14ac:dyDescent="0.2">
      <c r="E169" s="425"/>
      <c r="F169" s="425"/>
      <c r="G169" s="425"/>
      <c r="H169" s="425"/>
      <c r="I169" s="425"/>
      <c r="J169" s="425"/>
      <c r="K169" s="425"/>
      <c r="L169" s="425"/>
      <c r="M169" s="425"/>
    </row>
    <row r="170" spans="5:13" ht="21" customHeight="1" x14ac:dyDescent="0.2">
      <c r="E170" s="425"/>
      <c r="F170" s="425"/>
      <c r="G170" s="425"/>
      <c r="H170" s="425"/>
      <c r="I170" s="425"/>
      <c r="J170" s="425"/>
      <c r="K170" s="425"/>
      <c r="L170" s="425"/>
      <c r="M170" s="425"/>
    </row>
    <row r="171" spans="5:13" ht="21" customHeight="1" x14ac:dyDescent="0.2">
      <c r="E171" s="425"/>
      <c r="F171" s="425"/>
      <c r="G171" s="425"/>
      <c r="H171" s="425"/>
      <c r="I171" s="425"/>
      <c r="J171" s="425"/>
      <c r="K171" s="425"/>
      <c r="L171" s="425"/>
      <c r="M171" s="425"/>
    </row>
    <row r="172" spans="5:13" x14ac:dyDescent="0.2">
      <c r="E172" s="425"/>
      <c r="F172" s="425"/>
      <c r="G172" s="425"/>
      <c r="H172" s="425"/>
      <c r="I172" s="425"/>
      <c r="J172" s="425"/>
      <c r="K172" s="425"/>
      <c r="L172" s="425"/>
      <c r="M172" s="425"/>
    </row>
    <row r="173" spans="5:13" ht="20.25" customHeight="1" x14ac:dyDescent="0.2">
      <c r="E173" s="425"/>
      <c r="F173" s="425"/>
      <c r="G173" s="425"/>
      <c r="H173" s="425"/>
      <c r="I173" s="425"/>
      <c r="J173" s="425"/>
      <c r="K173" s="425"/>
      <c r="L173" s="425"/>
      <c r="M173" s="425"/>
    </row>
    <row r="174" spans="5:13" ht="20.25" customHeight="1" x14ac:dyDescent="0.2">
      <c r="E174" s="425"/>
      <c r="F174" s="425"/>
      <c r="G174" s="425"/>
      <c r="H174" s="425"/>
      <c r="I174" s="425"/>
      <c r="J174" s="425"/>
      <c r="K174" s="425"/>
      <c r="L174" s="425"/>
      <c r="M174" s="425"/>
    </row>
    <row r="175" spans="5:13" ht="24" customHeight="1" x14ac:dyDescent="0.2">
      <c r="E175" s="425"/>
      <c r="F175" s="425"/>
      <c r="G175" s="425"/>
      <c r="H175" s="425"/>
      <c r="I175" s="425"/>
      <c r="J175" s="425"/>
      <c r="K175" s="425"/>
      <c r="L175" s="425"/>
      <c r="M175" s="425"/>
    </row>
    <row r="176" spans="5:13" ht="20.25" customHeight="1" x14ac:dyDescent="0.2">
      <c r="E176" s="425"/>
      <c r="F176" s="425"/>
      <c r="G176" s="425"/>
      <c r="H176" s="425"/>
      <c r="I176" s="425"/>
      <c r="J176" s="425"/>
      <c r="K176" s="425"/>
      <c r="L176" s="425"/>
      <c r="M176" s="425"/>
    </row>
    <row r="177" spans="5:13" ht="20.25" customHeight="1" x14ac:dyDescent="0.2">
      <c r="E177" s="425"/>
      <c r="F177" s="425"/>
      <c r="G177" s="425"/>
      <c r="H177" s="425"/>
      <c r="I177" s="425"/>
      <c r="J177" s="425"/>
      <c r="K177" s="425"/>
      <c r="L177" s="425"/>
      <c r="M177" s="425"/>
    </row>
    <row r="178" spans="5:13" ht="20.25" customHeight="1" x14ac:dyDescent="0.2">
      <c r="E178" s="425"/>
      <c r="F178" s="425"/>
      <c r="G178" s="425"/>
      <c r="H178" s="425"/>
      <c r="I178" s="425"/>
      <c r="J178" s="425"/>
      <c r="K178" s="425"/>
      <c r="L178" s="425"/>
      <c r="M178" s="425"/>
    </row>
    <row r="179" spans="5:13" ht="20.25" customHeight="1" x14ac:dyDescent="0.2">
      <c r="E179" s="425"/>
      <c r="F179" s="425"/>
      <c r="G179" s="425"/>
      <c r="H179" s="425"/>
      <c r="I179" s="425"/>
      <c r="J179" s="425"/>
      <c r="K179" s="425"/>
      <c r="L179" s="425"/>
      <c r="M179" s="425"/>
    </row>
    <row r="180" spans="5:13" ht="20.25" customHeight="1" x14ac:dyDescent="0.2">
      <c r="E180" s="425"/>
      <c r="F180" s="425"/>
      <c r="G180" s="425"/>
      <c r="H180" s="425"/>
      <c r="I180" s="425"/>
      <c r="J180" s="425"/>
      <c r="K180" s="425"/>
      <c r="L180" s="425"/>
      <c r="M180" s="425"/>
    </row>
    <row r="181" spans="5:13" ht="20.25" customHeight="1" x14ac:dyDescent="0.2">
      <c r="E181" s="425"/>
      <c r="F181" s="425"/>
      <c r="G181" s="425"/>
      <c r="H181" s="425"/>
      <c r="I181" s="425"/>
      <c r="J181" s="425"/>
      <c r="K181" s="425"/>
      <c r="L181" s="425"/>
      <c r="M181" s="425"/>
    </row>
    <row r="182" spans="5:13" ht="20.25" customHeight="1" x14ac:dyDescent="0.2">
      <c r="E182" s="425"/>
      <c r="F182" s="425"/>
      <c r="G182" s="425"/>
      <c r="H182" s="425"/>
      <c r="I182" s="425"/>
      <c r="J182" s="425"/>
      <c r="K182" s="425"/>
      <c r="L182" s="425"/>
      <c r="M182" s="425"/>
    </row>
    <row r="183" spans="5:13" ht="20.25" customHeight="1" x14ac:dyDescent="0.2">
      <c r="E183" s="425"/>
      <c r="F183" s="425"/>
      <c r="G183" s="425"/>
      <c r="H183" s="425"/>
      <c r="I183" s="425"/>
      <c r="J183" s="425"/>
      <c r="K183" s="425"/>
      <c r="L183" s="425"/>
      <c r="M183" s="425"/>
    </row>
    <row r="184" spans="5:13" ht="20.25" customHeight="1" x14ac:dyDescent="0.2">
      <c r="E184" s="425"/>
      <c r="F184" s="425"/>
      <c r="G184" s="425"/>
      <c r="H184" s="425"/>
      <c r="I184" s="425"/>
      <c r="J184" s="425"/>
      <c r="K184" s="425"/>
      <c r="L184" s="425"/>
      <c r="M184" s="425"/>
    </row>
    <row r="185" spans="5:13" ht="20.25" customHeight="1" x14ac:dyDescent="0.2">
      <c r="E185" s="425"/>
      <c r="F185" s="425"/>
      <c r="G185" s="425"/>
      <c r="H185" s="425"/>
      <c r="I185" s="425"/>
      <c r="J185" s="425"/>
      <c r="K185" s="425"/>
      <c r="L185" s="425"/>
      <c r="M185" s="425"/>
    </row>
    <row r="186" spans="5:13" ht="20.25" customHeight="1" x14ac:dyDescent="0.2">
      <c r="E186" s="425"/>
      <c r="F186" s="425"/>
      <c r="G186" s="425"/>
      <c r="H186" s="425"/>
      <c r="I186" s="425"/>
      <c r="J186" s="425"/>
      <c r="K186" s="425"/>
      <c r="L186" s="425"/>
      <c r="M186" s="425"/>
    </row>
    <row r="187" spans="5:13" ht="20.25" customHeight="1" x14ac:dyDescent="0.2">
      <c r="E187" s="425"/>
      <c r="F187" s="425"/>
      <c r="G187" s="425"/>
      <c r="H187" s="425"/>
      <c r="I187" s="425"/>
      <c r="J187" s="425"/>
      <c r="K187" s="425"/>
      <c r="L187" s="425"/>
      <c r="M187" s="425"/>
    </row>
    <row r="188" spans="5:13" ht="20.25" customHeight="1" x14ac:dyDescent="0.2">
      <c r="E188" s="425"/>
      <c r="F188" s="425"/>
      <c r="G188" s="425"/>
      <c r="H188" s="425"/>
      <c r="I188" s="425"/>
      <c r="J188" s="425"/>
      <c r="K188" s="425"/>
      <c r="L188" s="425"/>
      <c r="M188" s="425"/>
    </row>
    <row r="189" spans="5:13" ht="20.25" customHeight="1" x14ac:dyDescent="0.2">
      <c r="E189" s="425"/>
      <c r="F189" s="425"/>
      <c r="G189" s="425"/>
      <c r="H189" s="425"/>
      <c r="I189" s="425"/>
      <c r="J189" s="425"/>
      <c r="K189" s="425"/>
      <c r="L189" s="425"/>
      <c r="M189" s="425"/>
    </row>
    <row r="190" spans="5:13" ht="20.25" customHeight="1" x14ac:dyDescent="0.2">
      <c r="E190" s="425"/>
      <c r="F190" s="425"/>
      <c r="G190" s="425"/>
      <c r="H190" s="425"/>
      <c r="I190" s="425"/>
      <c r="J190" s="425"/>
      <c r="K190" s="425"/>
      <c r="L190" s="425"/>
      <c r="M190" s="425"/>
    </row>
    <row r="191" spans="5:13" ht="32.25" customHeight="1" x14ac:dyDescent="0.2">
      <c r="E191" s="425"/>
      <c r="F191" s="425"/>
      <c r="G191" s="425"/>
      <c r="H191" s="425"/>
      <c r="I191" s="425"/>
      <c r="J191" s="425"/>
      <c r="K191" s="425"/>
      <c r="L191" s="425"/>
      <c r="M191" s="425"/>
    </row>
    <row r="192" spans="5:13" ht="28.5" customHeight="1" x14ac:dyDescent="0.2">
      <c r="E192" s="425"/>
      <c r="F192" s="425"/>
      <c r="G192" s="425"/>
      <c r="H192" s="425"/>
      <c r="I192" s="425"/>
      <c r="J192" s="425"/>
      <c r="K192" s="425"/>
      <c r="L192" s="425"/>
      <c r="M192" s="425"/>
    </row>
    <row r="193" spans="5:13" ht="20.25" customHeight="1" x14ac:dyDescent="0.2">
      <c r="E193" s="425"/>
      <c r="F193" s="425"/>
      <c r="G193" s="425"/>
      <c r="H193" s="425"/>
      <c r="I193" s="425"/>
      <c r="J193" s="425"/>
      <c r="K193" s="425"/>
      <c r="L193" s="425"/>
      <c r="M193" s="425"/>
    </row>
    <row r="194" spans="5:13" ht="20.25" customHeight="1" x14ac:dyDescent="0.2">
      <c r="E194" s="425"/>
      <c r="F194" s="425"/>
      <c r="G194" s="425"/>
      <c r="H194" s="425"/>
      <c r="I194" s="425"/>
      <c r="J194" s="425"/>
      <c r="K194" s="425"/>
      <c r="L194" s="425"/>
      <c r="M194" s="425"/>
    </row>
    <row r="195" spans="5:13" ht="20.25" customHeight="1" x14ac:dyDescent="0.2">
      <c r="E195" s="425"/>
      <c r="F195" s="425"/>
      <c r="G195" s="425"/>
      <c r="H195" s="425"/>
      <c r="I195" s="425"/>
      <c r="J195" s="425"/>
      <c r="K195" s="425"/>
      <c r="L195" s="425"/>
      <c r="M195" s="425"/>
    </row>
    <row r="196" spans="5:13" ht="20.25" customHeight="1" x14ac:dyDescent="0.2">
      <c r="E196" s="425"/>
      <c r="F196" s="425"/>
      <c r="G196" s="425"/>
      <c r="H196" s="425"/>
      <c r="I196" s="425"/>
      <c r="J196" s="425"/>
      <c r="K196" s="425"/>
      <c r="L196" s="425"/>
      <c r="M196" s="425"/>
    </row>
    <row r="197" spans="5:13" ht="20.25" customHeight="1" x14ac:dyDescent="0.2">
      <c r="E197" s="425"/>
      <c r="F197" s="425"/>
      <c r="G197" s="425"/>
      <c r="H197" s="425"/>
      <c r="I197" s="425"/>
      <c r="J197" s="425"/>
      <c r="K197" s="425"/>
      <c r="L197" s="425"/>
      <c r="M197" s="425"/>
    </row>
    <row r="198" spans="5:13" ht="20.25" customHeight="1" x14ac:dyDescent="0.2">
      <c r="E198" s="425"/>
      <c r="F198" s="425"/>
      <c r="G198" s="425"/>
      <c r="H198" s="425"/>
      <c r="I198" s="425"/>
      <c r="J198" s="425"/>
      <c r="K198" s="425"/>
      <c r="L198" s="425"/>
      <c r="M198" s="425"/>
    </row>
    <row r="199" spans="5:13" ht="20.25" customHeight="1" x14ac:dyDescent="0.2">
      <c r="E199" s="425"/>
      <c r="F199" s="425"/>
      <c r="G199" s="425"/>
      <c r="H199" s="425"/>
      <c r="I199" s="425"/>
      <c r="J199" s="425"/>
      <c r="K199" s="425"/>
      <c r="L199" s="425"/>
      <c r="M199" s="425"/>
    </row>
    <row r="200" spans="5:13" ht="20.25" customHeight="1" x14ac:dyDescent="0.2">
      <c r="E200" s="425"/>
      <c r="F200" s="425"/>
      <c r="G200" s="425"/>
      <c r="H200" s="425"/>
      <c r="I200" s="425"/>
      <c r="J200" s="425"/>
      <c r="K200" s="425"/>
      <c r="L200" s="425"/>
      <c r="M200" s="425"/>
    </row>
    <row r="201" spans="5:13" ht="20.25" customHeight="1" x14ac:dyDescent="0.2">
      <c r="E201" s="425"/>
      <c r="F201" s="425"/>
      <c r="G201" s="425"/>
      <c r="H201" s="425"/>
      <c r="I201" s="425"/>
      <c r="J201" s="425"/>
      <c r="K201" s="425"/>
      <c r="L201" s="425"/>
      <c r="M201" s="425"/>
    </row>
    <row r="202" spans="5:13" ht="20.25" customHeight="1" x14ac:dyDescent="0.2">
      <c r="E202" s="425"/>
      <c r="F202" s="425"/>
      <c r="G202" s="425"/>
      <c r="H202" s="425"/>
      <c r="I202" s="425"/>
      <c r="J202" s="425"/>
      <c r="K202" s="425"/>
      <c r="L202" s="425"/>
      <c r="M202" s="425"/>
    </row>
    <row r="203" spans="5:13" ht="20.25" customHeight="1" x14ac:dyDescent="0.2">
      <c r="E203" s="425"/>
      <c r="F203" s="425"/>
      <c r="G203" s="425"/>
      <c r="H203" s="425"/>
      <c r="I203" s="425"/>
      <c r="J203" s="425"/>
      <c r="K203" s="425"/>
      <c r="L203" s="425"/>
      <c r="M203" s="425"/>
    </row>
    <row r="204" spans="5:13" ht="20.25" customHeight="1" x14ac:dyDescent="0.2">
      <c r="E204" s="425"/>
      <c r="F204" s="425"/>
      <c r="G204" s="425"/>
      <c r="H204" s="425"/>
      <c r="I204" s="425"/>
      <c r="J204" s="425"/>
      <c r="K204" s="425"/>
      <c r="L204" s="425"/>
      <c r="M204" s="425"/>
    </row>
    <row r="205" spans="5:13" x14ac:dyDescent="0.2">
      <c r="E205" s="425"/>
      <c r="F205" s="425"/>
      <c r="G205" s="425"/>
      <c r="H205" s="425"/>
      <c r="I205" s="425"/>
      <c r="J205" s="425"/>
      <c r="K205" s="425"/>
      <c r="L205" s="425"/>
      <c r="M205" s="425"/>
    </row>
    <row r="206" spans="5:13" ht="12.75" customHeight="1" x14ac:dyDescent="0.2">
      <c r="E206" s="425"/>
      <c r="F206" s="425"/>
      <c r="G206" s="425"/>
      <c r="H206" s="425"/>
      <c r="I206" s="425"/>
      <c r="J206" s="425"/>
      <c r="K206" s="425"/>
      <c r="L206" s="425"/>
      <c r="M206" s="425"/>
    </row>
    <row r="207" spans="5:13" x14ac:dyDescent="0.2">
      <c r="E207" s="425"/>
      <c r="F207" s="425"/>
      <c r="G207" s="425"/>
      <c r="H207" s="425"/>
      <c r="I207" s="425"/>
      <c r="J207" s="425"/>
      <c r="K207" s="425"/>
      <c r="L207" s="425"/>
      <c r="M207" s="425"/>
    </row>
    <row r="208" spans="5:13" x14ac:dyDescent="0.2">
      <c r="E208" s="425"/>
      <c r="F208" s="425"/>
      <c r="G208" s="425"/>
      <c r="H208" s="425"/>
      <c r="I208" s="425"/>
      <c r="J208" s="425"/>
      <c r="K208" s="425"/>
      <c r="L208" s="425"/>
      <c r="M208" s="425"/>
    </row>
    <row r="209" spans="5:13" ht="12.75" customHeight="1" x14ac:dyDescent="0.2">
      <c r="E209" s="425"/>
      <c r="F209" s="425"/>
      <c r="G209" s="425"/>
      <c r="H209" s="425"/>
      <c r="I209" s="425"/>
      <c r="J209" s="425"/>
      <c r="K209" s="425"/>
      <c r="L209" s="425"/>
      <c r="M209" s="425"/>
    </row>
    <row r="210" spans="5:13" x14ac:dyDescent="0.2">
      <c r="E210" s="425"/>
      <c r="F210" s="425"/>
      <c r="G210" s="425"/>
      <c r="H210" s="425"/>
      <c r="I210" s="425"/>
      <c r="J210" s="425"/>
      <c r="K210" s="425"/>
      <c r="L210" s="425"/>
      <c r="M210" s="425"/>
    </row>
    <row r="211" spans="5:13" x14ac:dyDescent="0.2">
      <c r="E211" s="425"/>
      <c r="F211" s="425"/>
      <c r="G211" s="425"/>
      <c r="H211" s="425"/>
      <c r="I211" s="425"/>
      <c r="J211" s="425"/>
      <c r="K211" s="425"/>
      <c r="L211" s="425"/>
      <c r="M211" s="425"/>
    </row>
    <row r="212" spans="5:13" x14ac:dyDescent="0.2">
      <c r="E212" s="425"/>
      <c r="F212" s="425"/>
      <c r="G212" s="425"/>
      <c r="H212" s="425"/>
      <c r="I212" s="425"/>
      <c r="J212" s="425"/>
      <c r="K212" s="425"/>
      <c r="L212" s="425"/>
      <c r="M212" s="425"/>
    </row>
    <row r="213" spans="5:13" x14ac:dyDescent="0.2">
      <c r="E213" s="425"/>
      <c r="F213" s="425"/>
      <c r="G213" s="425"/>
      <c r="H213" s="425"/>
      <c r="I213" s="425"/>
      <c r="J213" s="425"/>
      <c r="K213" s="425"/>
      <c r="L213" s="425"/>
      <c r="M213" s="425"/>
    </row>
    <row r="214" spans="5:13" x14ac:dyDescent="0.2">
      <c r="E214" s="425"/>
      <c r="F214" s="425"/>
      <c r="G214" s="425"/>
      <c r="H214" s="425"/>
      <c r="I214" s="425"/>
      <c r="J214" s="425"/>
      <c r="K214" s="425"/>
      <c r="L214" s="425"/>
      <c r="M214" s="425"/>
    </row>
    <row r="215" spans="5:13" x14ac:dyDescent="0.2">
      <c r="E215" s="425"/>
      <c r="F215" s="425"/>
      <c r="G215" s="425"/>
      <c r="H215" s="425"/>
      <c r="I215" s="425"/>
      <c r="J215" s="425"/>
      <c r="K215" s="425"/>
      <c r="L215" s="425"/>
      <c r="M215" s="425"/>
    </row>
    <row r="216" spans="5:13" x14ac:dyDescent="0.2">
      <c r="E216" s="425"/>
      <c r="F216" s="425"/>
      <c r="G216" s="425"/>
      <c r="H216" s="425"/>
      <c r="I216" s="425"/>
      <c r="J216" s="425"/>
      <c r="K216" s="425"/>
      <c r="L216" s="425"/>
      <c r="M216" s="425"/>
    </row>
    <row r="217" spans="5:13" x14ac:dyDescent="0.2">
      <c r="E217" s="425"/>
      <c r="F217" s="425"/>
      <c r="G217" s="425"/>
      <c r="H217" s="425"/>
      <c r="I217" s="425"/>
      <c r="J217" s="425"/>
      <c r="K217" s="425"/>
      <c r="L217" s="425"/>
      <c r="M217" s="425"/>
    </row>
    <row r="218" spans="5:13" x14ac:dyDescent="0.2">
      <c r="E218" s="425"/>
      <c r="F218" s="425"/>
      <c r="G218" s="425"/>
      <c r="H218" s="425"/>
      <c r="I218" s="425"/>
      <c r="J218" s="425"/>
      <c r="K218" s="425"/>
      <c r="L218" s="425"/>
      <c r="M218" s="425"/>
    </row>
    <row r="219" spans="5:13" x14ac:dyDescent="0.2">
      <c r="E219" s="425"/>
      <c r="F219" s="425"/>
      <c r="G219" s="425"/>
      <c r="H219" s="425"/>
      <c r="I219" s="425"/>
      <c r="J219" s="425"/>
      <c r="K219" s="425"/>
      <c r="L219" s="425"/>
      <c r="M219" s="425"/>
    </row>
    <row r="220" spans="5:13" x14ac:dyDescent="0.2">
      <c r="E220" s="425"/>
      <c r="F220" s="425"/>
      <c r="G220" s="425"/>
      <c r="H220" s="425"/>
      <c r="I220" s="425"/>
      <c r="J220" s="425"/>
      <c r="K220" s="425"/>
      <c r="L220" s="425"/>
      <c r="M220" s="425"/>
    </row>
    <row r="221" spans="5:13" x14ac:dyDescent="0.2">
      <c r="E221" s="425"/>
      <c r="F221" s="425"/>
      <c r="G221" s="425"/>
      <c r="H221" s="425"/>
      <c r="I221" s="425"/>
      <c r="J221" s="425"/>
      <c r="K221" s="425"/>
      <c r="L221" s="425"/>
      <c r="M221" s="425"/>
    </row>
    <row r="222" spans="5:13" x14ac:dyDescent="0.2">
      <c r="E222" s="425"/>
      <c r="F222" s="425"/>
      <c r="G222" s="425"/>
      <c r="H222" s="425"/>
      <c r="I222" s="425"/>
      <c r="J222" s="425"/>
      <c r="K222" s="425"/>
      <c r="L222" s="425"/>
      <c r="M222" s="425"/>
    </row>
    <row r="223" spans="5:13" x14ac:dyDescent="0.2">
      <c r="E223" s="425"/>
      <c r="F223" s="425"/>
      <c r="G223" s="425"/>
      <c r="H223" s="425"/>
      <c r="I223" s="425"/>
      <c r="J223" s="425"/>
      <c r="K223" s="425"/>
      <c r="L223" s="425"/>
      <c r="M223" s="425"/>
    </row>
    <row r="224" spans="5:13" x14ac:dyDescent="0.2">
      <c r="E224" s="425"/>
      <c r="F224" s="425"/>
      <c r="G224" s="425"/>
      <c r="H224" s="425"/>
      <c r="I224" s="425"/>
      <c r="J224" s="425"/>
      <c r="K224" s="425"/>
      <c r="L224" s="425"/>
      <c r="M224" s="425"/>
    </row>
    <row r="225" spans="5:13" x14ac:dyDescent="0.2">
      <c r="E225" s="425"/>
      <c r="F225" s="425"/>
      <c r="G225" s="425"/>
      <c r="H225" s="425"/>
      <c r="I225" s="425"/>
      <c r="J225" s="425"/>
      <c r="K225" s="425"/>
      <c r="L225" s="425"/>
      <c r="M225" s="425"/>
    </row>
    <row r="226" spans="5:13" x14ac:dyDescent="0.2">
      <c r="E226" s="425"/>
      <c r="F226" s="425"/>
      <c r="G226" s="425"/>
      <c r="H226" s="425"/>
      <c r="I226" s="425"/>
      <c r="J226" s="425"/>
      <c r="K226" s="425"/>
      <c r="L226" s="425"/>
      <c r="M226" s="425"/>
    </row>
    <row r="227" spans="5:13" x14ac:dyDescent="0.2">
      <c r="E227" s="425"/>
      <c r="F227" s="425"/>
      <c r="G227" s="425"/>
      <c r="H227" s="425"/>
      <c r="I227" s="425"/>
      <c r="J227" s="425"/>
      <c r="K227" s="425"/>
      <c r="L227" s="425"/>
      <c r="M227" s="425"/>
    </row>
    <row r="228" spans="5:13" x14ac:dyDescent="0.2">
      <c r="E228" s="425"/>
      <c r="F228" s="425"/>
      <c r="G228" s="425"/>
      <c r="H228" s="425"/>
      <c r="I228" s="425"/>
      <c r="J228" s="425"/>
      <c r="K228" s="425"/>
      <c r="L228" s="425"/>
      <c r="M228" s="425"/>
    </row>
    <row r="229" spans="5:13" x14ac:dyDescent="0.2">
      <c r="E229" s="425"/>
      <c r="F229" s="425"/>
      <c r="G229" s="425"/>
      <c r="H229" s="425"/>
      <c r="I229" s="425"/>
      <c r="J229" s="425"/>
      <c r="K229" s="425"/>
      <c r="L229" s="425"/>
      <c r="M229" s="425"/>
    </row>
    <row r="230" spans="5:13" x14ac:dyDescent="0.2">
      <c r="E230" s="425"/>
      <c r="F230" s="425"/>
      <c r="G230" s="425"/>
      <c r="H230" s="425"/>
      <c r="I230" s="425"/>
      <c r="J230" s="425"/>
      <c r="K230" s="425"/>
      <c r="L230" s="425"/>
      <c r="M230" s="425"/>
    </row>
    <row r="231" spans="5:13" x14ac:dyDescent="0.2">
      <c r="E231" s="425"/>
      <c r="F231" s="425"/>
      <c r="G231" s="425"/>
      <c r="H231" s="425"/>
      <c r="I231" s="425"/>
      <c r="J231" s="425"/>
      <c r="K231" s="425"/>
      <c r="L231" s="425"/>
      <c r="M231" s="425"/>
    </row>
    <row r="232" spans="5:13" x14ac:dyDescent="0.2">
      <c r="E232" s="425"/>
      <c r="F232" s="425"/>
      <c r="G232" s="425"/>
      <c r="H232" s="425"/>
      <c r="I232" s="425"/>
      <c r="J232" s="425"/>
      <c r="K232" s="425"/>
      <c r="L232" s="425"/>
      <c r="M232" s="425"/>
    </row>
    <row r="233" spans="5:13" x14ac:dyDescent="0.2">
      <c r="E233" s="425"/>
      <c r="F233" s="425"/>
      <c r="G233" s="425"/>
      <c r="H233" s="425"/>
      <c r="I233" s="425"/>
      <c r="J233" s="425"/>
      <c r="K233" s="425"/>
      <c r="L233" s="425"/>
      <c r="M233" s="425"/>
    </row>
    <row r="234" spans="5:13" ht="18" customHeight="1" x14ac:dyDescent="0.2">
      <c r="E234" s="425"/>
      <c r="F234" s="425"/>
      <c r="G234" s="425"/>
      <c r="H234" s="425"/>
      <c r="I234" s="425"/>
      <c r="J234" s="425"/>
      <c r="K234" s="425"/>
      <c r="L234" s="425"/>
      <c r="M234" s="425"/>
    </row>
    <row r="235" spans="5:13" ht="18" customHeight="1" x14ac:dyDescent="0.2">
      <c r="E235" s="425"/>
      <c r="F235" s="425"/>
      <c r="G235" s="425"/>
      <c r="H235" s="425"/>
      <c r="I235" s="425"/>
      <c r="J235" s="425"/>
      <c r="K235" s="425"/>
      <c r="L235" s="425"/>
      <c r="M235" s="425"/>
    </row>
    <row r="236" spans="5:13" ht="18" customHeight="1" x14ac:dyDescent="0.2">
      <c r="E236" s="425"/>
      <c r="F236" s="425"/>
      <c r="G236" s="425"/>
      <c r="H236" s="425"/>
      <c r="I236" s="425"/>
      <c r="J236" s="425"/>
      <c r="K236" s="425"/>
      <c r="L236" s="425"/>
      <c r="M236" s="425"/>
    </row>
    <row r="237" spans="5:13" ht="18" customHeight="1" x14ac:dyDescent="0.2">
      <c r="E237" s="425"/>
      <c r="F237" s="425"/>
      <c r="G237" s="425"/>
      <c r="H237" s="425"/>
      <c r="I237" s="425"/>
      <c r="J237" s="425"/>
      <c r="K237" s="425"/>
      <c r="L237" s="425"/>
      <c r="M237" s="425"/>
    </row>
    <row r="238" spans="5:13" ht="18" customHeight="1" x14ac:dyDescent="0.2">
      <c r="E238" s="425"/>
      <c r="F238" s="425"/>
      <c r="G238" s="425"/>
      <c r="H238" s="425"/>
      <c r="I238" s="425"/>
      <c r="J238" s="425"/>
      <c r="K238" s="425"/>
      <c r="L238" s="425"/>
      <c r="M238" s="425"/>
    </row>
    <row r="239" spans="5:13" ht="18" customHeight="1" x14ac:dyDescent="0.2">
      <c r="E239" s="425"/>
      <c r="F239" s="425"/>
      <c r="G239" s="425"/>
      <c r="H239" s="425"/>
      <c r="I239" s="425"/>
      <c r="J239" s="425"/>
      <c r="K239" s="425"/>
      <c r="L239" s="425"/>
      <c r="M239" s="425"/>
    </row>
    <row r="240" spans="5:13" ht="27.75" customHeight="1" x14ac:dyDescent="0.2">
      <c r="E240" s="425"/>
      <c r="F240" s="425"/>
      <c r="G240" s="425"/>
      <c r="H240" s="425"/>
      <c r="I240" s="425"/>
      <c r="J240" s="425"/>
      <c r="K240" s="425"/>
      <c r="L240" s="425"/>
      <c r="M240" s="425"/>
    </row>
    <row r="241" spans="5:13" ht="27.75" customHeight="1" x14ac:dyDescent="0.2">
      <c r="E241" s="425"/>
      <c r="F241" s="425"/>
      <c r="G241" s="425"/>
      <c r="H241" s="425"/>
      <c r="I241" s="425"/>
      <c r="J241" s="425"/>
      <c r="K241" s="425"/>
      <c r="L241" s="425"/>
      <c r="M241" s="425"/>
    </row>
    <row r="242" spans="5:13" ht="18" customHeight="1" x14ac:dyDescent="0.2"/>
    <row r="243" spans="5:13" ht="18" customHeight="1" x14ac:dyDescent="0.2"/>
    <row r="244" spans="5:13" ht="18" customHeight="1" x14ac:dyDescent="0.2"/>
    <row r="245" spans="5:13" ht="18" customHeight="1" x14ac:dyDescent="0.2"/>
    <row r="246" spans="5:13" ht="18" customHeight="1" x14ac:dyDescent="0.2"/>
    <row r="247" spans="5:13" ht="18" customHeight="1" x14ac:dyDescent="0.2"/>
    <row r="248" spans="5:13" ht="18" customHeight="1" x14ac:dyDescent="0.2"/>
    <row r="249" spans="5:13" ht="18" customHeight="1" x14ac:dyDescent="0.2"/>
    <row r="250" spans="5:13" ht="18" customHeight="1" x14ac:dyDescent="0.2"/>
    <row r="251" spans="5:13" ht="18" customHeight="1" x14ac:dyDescent="0.2"/>
    <row r="252" spans="5:13" ht="18" customHeight="1" x14ac:dyDescent="0.2"/>
    <row r="253" spans="5:13" ht="18" customHeight="1" x14ac:dyDescent="0.2"/>
    <row r="254" spans="5:13" ht="18" customHeight="1" x14ac:dyDescent="0.2"/>
    <row r="255" spans="5:13" ht="18" customHeight="1" x14ac:dyDescent="0.2"/>
    <row r="256" spans="5:13" ht="18" customHeight="1" x14ac:dyDescent="0.2"/>
    <row r="257" ht="24.75" customHeight="1" x14ac:dyDescent="0.2"/>
    <row r="258" ht="30.75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3" ht="12.75" customHeight="1" x14ac:dyDescent="0.2"/>
    <row r="275" ht="12.75" customHeight="1" x14ac:dyDescent="0.2"/>
    <row r="276" ht="12.75" customHeight="1" x14ac:dyDescent="0.2"/>
    <row r="299" ht="21" customHeight="1" x14ac:dyDescent="0.2"/>
    <row r="300" ht="21" customHeight="1" x14ac:dyDescent="0.2"/>
    <row r="301" ht="21" customHeight="1" x14ac:dyDescent="0.2"/>
    <row r="302" ht="21" customHeight="1" x14ac:dyDescent="0.2"/>
    <row r="304" ht="22.5" customHeight="1" x14ac:dyDescent="0.2"/>
    <row r="305" ht="22.5" customHeight="1" x14ac:dyDescent="0.2"/>
    <row r="306" ht="29.2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2.5" customHeight="1" x14ac:dyDescent="0.2"/>
    <row r="319" ht="22.5" customHeight="1" x14ac:dyDescent="0.2"/>
    <row r="320" ht="22.5" customHeight="1" x14ac:dyDescent="0.2"/>
    <row r="321" ht="22.5" customHeight="1" x14ac:dyDescent="0.2"/>
    <row r="322" ht="24.75" customHeight="1" x14ac:dyDescent="0.2"/>
    <row r="323" ht="26.2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5" ht="22.5" customHeight="1" x14ac:dyDescent="0.2"/>
    <row r="337" ht="12.75" customHeight="1" x14ac:dyDescent="0.2"/>
    <row r="345" ht="12.75" customHeight="1" x14ac:dyDescent="0.2"/>
    <row r="363" ht="18" customHeight="1" x14ac:dyDescent="0.2"/>
    <row r="364" ht="18.75" customHeight="1" x14ac:dyDescent="0.2"/>
    <row r="365" ht="19.5" customHeight="1" x14ac:dyDescent="0.2"/>
    <row r="366" ht="18.75" customHeight="1" x14ac:dyDescent="0.2"/>
    <row r="368" ht="18.75" customHeight="1" x14ac:dyDescent="0.2"/>
    <row r="369" ht="17.25" customHeight="1" x14ac:dyDescent="0.2"/>
    <row r="370" ht="30.75" customHeight="1" x14ac:dyDescent="0.2"/>
    <row r="371" ht="17.25" customHeight="1" x14ac:dyDescent="0.2"/>
    <row r="372" ht="19.5" customHeight="1" x14ac:dyDescent="0.2"/>
    <row r="373" ht="20.25" customHeight="1" x14ac:dyDescent="0.2"/>
    <row r="374" ht="19.5" customHeight="1" x14ac:dyDescent="0.2"/>
    <row r="375" ht="18.75" customHeight="1" x14ac:dyDescent="0.2"/>
    <row r="376" ht="19.5" customHeight="1" x14ac:dyDescent="0.2"/>
    <row r="377" ht="18" customHeight="1" x14ac:dyDescent="0.2"/>
    <row r="378" ht="19.5" customHeight="1" x14ac:dyDescent="0.2"/>
    <row r="379" ht="19.5" customHeight="1" x14ac:dyDescent="0.2"/>
    <row r="380" ht="19.5" customHeight="1" x14ac:dyDescent="0.2"/>
    <row r="381" ht="19.5" customHeight="1" x14ac:dyDescent="0.2"/>
    <row r="382" ht="21" customHeight="1" x14ac:dyDescent="0.2"/>
    <row r="383" ht="19.5" customHeight="1" x14ac:dyDescent="0.2"/>
    <row r="384" ht="21" customHeight="1" x14ac:dyDescent="0.2"/>
    <row r="385" ht="21" customHeight="1" x14ac:dyDescent="0.2"/>
    <row r="386" ht="32.25" customHeight="1" x14ac:dyDescent="0.2"/>
    <row r="389" ht="19.5" customHeight="1" x14ac:dyDescent="0.2"/>
    <row r="390" ht="19.5" customHeight="1" x14ac:dyDescent="0.2"/>
    <row r="391" ht="19.5" customHeight="1" x14ac:dyDescent="0.2"/>
    <row r="392" ht="19.5" customHeight="1" x14ac:dyDescent="0.2"/>
    <row r="393" ht="19.5" customHeight="1" x14ac:dyDescent="0.2"/>
    <row r="394" ht="19.5" customHeight="1" x14ac:dyDescent="0.2"/>
    <row r="395" ht="19.5" customHeight="1" x14ac:dyDescent="0.2"/>
    <row r="396" ht="19.5" customHeight="1" x14ac:dyDescent="0.2"/>
    <row r="397" ht="19.5" customHeight="1" x14ac:dyDescent="0.2"/>
    <row r="398" ht="19.5" customHeight="1" x14ac:dyDescent="0.2"/>
    <row r="399" ht="19.5" customHeight="1" x14ac:dyDescent="0.2"/>
    <row r="400" ht="19.5" customHeight="1" x14ac:dyDescent="0.2"/>
    <row r="409" ht="12.75" customHeight="1" x14ac:dyDescent="0.2"/>
    <row r="496" ht="21" customHeight="1" x14ac:dyDescent="0.2"/>
    <row r="517" spans="6:8" x14ac:dyDescent="0.2">
      <c r="H517"/>
    </row>
    <row r="518" spans="6:8" x14ac:dyDescent="0.2">
      <c r="H518"/>
    </row>
    <row r="519" spans="6:8" x14ac:dyDescent="0.2">
      <c r="H519"/>
    </row>
    <row r="520" spans="6:8" x14ac:dyDescent="0.2">
      <c r="H520"/>
    </row>
    <row r="521" spans="6:8" x14ac:dyDescent="0.2">
      <c r="H521"/>
    </row>
    <row r="522" spans="6:8" x14ac:dyDescent="0.2">
      <c r="H522"/>
    </row>
    <row r="527" spans="6:8" x14ac:dyDescent="0.2">
      <c r="F527" s="327" t="e">
        <f>#REF!</f>
        <v>#REF!</v>
      </c>
      <c r="H527" s="311" t="s">
        <v>98</v>
      </c>
    </row>
    <row r="528" spans="6:8" x14ac:dyDescent="0.2">
      <c r="H528" s="320" t="s">
        <v>134</v>
      </c>
    </row>
    <row r="529" spans="5:8" x14ac:dyDescent="0.2">
      <c r="H529" s="320" t="s">
        <v>135</v>
      </c>
    </row>
    <row r="530" spans="5:8" x14ac:dyDescent="0.2">
      <c r="H530" s="320" t="s">
        <v>136</v>
      </c>
    </row>
    <row r="531" spans="5:8" x14ac:dyDescent="0.2">
      <c r="H531" s="320" t="s">
        <v>137</v>
      </c>
    </row>
    <row r="532" spans="5:8" x14ac:dyDescent="0.2">
      <c r="H532" s="320" t="s">
        <v>138</v>
      </c>
    </row>
    <row r="533" spans="5:8" x14ac:dyDescent="0.2">
      <c r="H533" s="320" t="s">
        <v>139</v>
      </c>
    </row>
    <row r="534" spans="5:8" x14ac:dyDescent="0.2">
      <c r="H534" s="320" t="s">
        <v>140</v>
      </c>
    </row>
    <row r="535" spans="5:8" x14ac:dyDescent="0.2">
      <c r="H535" s="320" t="s">
        <v>141</v>
      </c>
    </row>
    <row r="538" spans="5:8" x14ac:dyDescent="0.2">
      <c r="E538" s="329"/>
    </row>
    <row r="679" spans="15:24" ht="12.75" customHeight="1" x14ac:dyDescent="0.2">
      <c r="P679" s="768"/>
      <c r="Q679" s="325"/>
      <c r="R679" s="325"/>
      <c r="S679" s="326"/>
      <c r="T679" s="326"/>
      <c r="U679" s="326"/>
      <c r="V679" s="315"/>
      <c r="W679" s="326"/>
      <c r="X679" s="326"/>
    </row>
    <row r="682" spans="15:24" x14ac:dyDescent="0.2">
      <c r="Q682" s="322"/>
      <c r="R682" s="322"/>
      <c r="S682" s="322"/>
      <c r="T682" s="322"/>
      <c r="U682" s="322"/>
      <c r="V682" s="322"/>
      <c r="W682" s="322"/>
      <c r="X682" s="322"/>
    </row>
    <row r="683" spans="15:24" x14ac:dyDescent="0.2">
      <c r="O683"/>
      <c r="P683" s="316"/>
      <c r="Q683" s="769"/>
      <c r="R683" s="321"/>
      <c r="S683" s="323"/>
      <c r="T683" s="324"/>
      <c r="U683" s="321"/>
      <c r="V683" s="324"/>
      <c r="W683" s="324"/>
      <c r="X683" s="324"/>
    </row>
    <row r="684" spans="15:24" x14ac:dyDescent="0.2">
      <c r="O684"/>
      <c r="P684" s="758"/>
      <c r="Q684" s="769"/>
      <c r="R684" s="768"/>
      <c r="S684" s="768"/>
      <c r="T684" s="768"/>
      <c r="U684" s="768"/>
      <c r="V684" s="319"/>
      <c r="W684" s="319"/>
      <c r="X684" s="319"/>
    </row>
    <row r="685" spans="15:24" x14ac:dyDescent="0.2">
      <c r="O685"/>
      <c r="Q685" s="769"/>
      <c r="R685" s="768"/>
      <c r="S685" s="769" t="s">
        <v>142</v>
      </c>
      <c r="T685"/>
      <c r="U685" s="768"/>
      <c r="V685" s="319"/>
      <c r="W685" s="319"/>
      <c r="X685" s="319"/>
    </row>
    <row r="686" spans="15:24" x14ac:dyDescent="0.2">
      <c r="O686"/>
      <c r="P686" s="317"/>
      <c r="Q686" s="316"/>
      <c r="R686" s="768"/>
      <c r="S686" s="768"/>
      <c r="T686" s="768"/>
      <c r="U686" s="768"/>
      <c r="V686" s="768"/>
      <c r="W686" s="768"/>
      <c r="X686" s="768"/>
    </row>
    <row r="687" spans="15:24" x14ac:dyDescent="0.2">
      <c r="Q687" s="758"/>
      <c r="R687" s="758"/>
      <c r="S687" s="758"/>
      <c r="T687" s="758"/>
      <c r="U687" s="758"/>
      <c r="V687" s="314"/>
      <c r="W687" s="758"/>
      <c r="X687" s="758"/>
    </row>
    <row r="688" spans="15:24" x14ac:dyDescent="0.2">
      <c r="P688" s="314"/>
      <c r="Q688" s="767"/>
      <c r="R688" s="758"/>
      <c r="S688" s="758"/>
      <c r="T688" s="758"/>
      <c r="U688" s="758"/>
      <c r="V688" s="314"/>
      <c r="W688" s="758"/>
      <c r="X688" s="758"/>
    </row>
    <row r="689" spans="16:24" x14ac:dyDescent="0.2">
      <c r="R689" s="758"/>
      <c r="S689" s="758"/>
      <c r="T689" s="758"/>
      <c r="U689" s="768"/>
      <c r="V689" s="768"/>
      <c r="W689" s="758"/>
      <c r="X689" s="758"/>
    </row>
    <row r="690" spans="16:24" x14ac:dyDescent="0.2">
      <c r="P690" s="314"/>
      <c r="Q690" s="767" t="s">
        <v>124</v>
      </c>
      <c r="R690" s="758"/>
      <c r="S690" s="758"/>
      <c r="T690" s="758"/>
      <c r="U690" s="758"/>
      <c r="V690" s="314"/>
      <c r="W690" s="758"/>
      <c r="X690" s="758"/>
    </row>
    <row r="698" spans="16:24" x14ac:dyDescent="0.2">
      <c r="Q698" s="327" t="e">
        <f>SUM(#REF!)</f>
        <v>#REF!</v>
      </c>
      <c r="R698" s="328" t="s">
        <v>143</v>
      </c>
    </row>
    <row r="703" spans="16:24" x14ac:dyDescent="0.2">
      <c r="Q703" s="312"/>
    </row>
    <row r="710" spans="17:17" x14ac:dyDescent="0.2">
      <c r="Q710" s="312" t="e">
        <f>#REF!+#REF!</f>
        <v>#REF!</v>
      </c>
    </row>
    <row r="711" spans="17:17" x14ac:dyDescent="0.2">
      <c r="Q711" s="312" t="e">
        <f>#REF!+#REF!</f>
        <v>#REF!</v>
      </c>
    </row>
    <row r="712" spans="17:17" x14ac:dyDescent="0.2">
      <c r="Q712" s="312" t="e">
        <f>#REF!+#REF!</f>
        <v>#REF!</v>
      </c>
    </row>
    <row r="713" spans="17:17" x14ac:dyDescent="0.2">
      <c r="Q713" s="312" t="e">
        <f>#REF!+#REF!</f>
        <v>#REF!</v>
      </c>
    </row>
    <row r="714" spans="17:17" x14ac:dyDescent="0.2">
      <c r="Q714" s="312" t="e">
        <f>#REF!+#REF!</f>
        <v>#REF!</v>
      </c>
    </row>
    <row r="715" spans="17:17" x14ac:dyDescent="0.2">
      <c r="Q715" s="312" t="e">
        <f>#REF!+#REF!</f>
        <v>#REF!</v>
      </c>
    </row>
    <row r="720" spans="17:17" x14ac:dyDescent="0.2">
      <c r="Q720" s="327" t="e">
        <f>#REF!+#REF!</f>
        <v>#REF!</v>
      </c>
    </row>
    <row r="737" spans="15:15" x14ac:dyDescent="0.2">
      <c r="O737" s="329"/>
    </row>
    <row r="747" spans="15:15" x14ac:dyDescent="0.2">
      <c r="O747"/>
    </row>
    <row r="748" spans="15:15" x14ac:dyDescent="0.2">
      <c r="O748"/>
    </row>
    <row r="749" spans="15:15" x14ac:dyDescent="0.2">
      <c r="O749"/>
    </row>
    <row r="750" spans="15:15" x14ac:dyDescent="0.2">
      <c r="O750"/>
    </row>
  </sheetData>
  <mergeCells count="40">
    <mergeCell ref="J76:L76"/>
    <mergeCell ref="E77:F77"/>
    <mergeCell ref="G77:I77"/>
    <mergeCell ref="J77:L77"/>
    <mergeCell ref="E9:E10"/>
    <mergeCell ref="F9:F10"/>
    <mergeCell ref="G9:G10"/>
    <mergeCell ref="H9:J9"/>
    <mergeCell ref="K9:L9"/>
    <mergeCell ref="E3:L3"/>
    <mergeCell ref="E4:L4"/>
    <mergeCell ref="E5:L5"/>
    <mergeCell ref="E6:L6"/>
    <mergeCell ref="E7:L7"/>
    <mergeCell ref="M77:N77"/>
    <mergeCell ref="E98:L98"/>
    <mergeCell ref="E81:F81"/>
    <mergeCell ref="G81:I81"/>
    <mergeCell ref="J81:L81"/>
    <mergeCell ref="M81:N81"/>
    <mergeCell ref="J82:L82"/>
    <mergeCell ref="M82:N82"/>
    <mergeCell ref="G84:H84"/>
    <mergeCell ref="I84:L84"/>
    <mergeCell ref="M84:N84"/>
    <mergeCell ref="E96:L96"/>
    <mergeCell ref="E97:L97"/>
    <mergeCell ref="E80:F80"/>
    <mergeCell ref="G80:I80"/>
    <mergeCell ref="J80:L80"/>
    <mergeCell ref="G150:H150"/>
    <mergeCell ref="I150:L150"/>
    <mergeCell ref="G151:H151"/>
    <mergeCell ref="I151:L151"/>
    <mergeCell ref="J142:L142"/>
    <mergeCell ref="G143:I143"/>
    <mergeCell ref="J143:L143"/>
    <mergeCell ref="J147:L147"/>
    <mergeCell ref="J148:L148"/>
    <mergeCell ref="J149:L149"/>
  </mergeCells>
  <printOptions horizontalCentered="1"/>
  <pageMargins left="0.196850393700787" right="0.196850393700787" top="0.196850393700787" bottom="0.196850393700787" header="0.31496062992126" footer="0.31496062992126"/>
  <pageSetup paperSize="5" scale="70" orientation="landscape" horizontalDpi="4294967293" verticalDpi="72" r:id="rId1"/>
  <rowBreaks count="1" manualBreakCount="1">
    <brk id="46" min="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37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69</vt:i4>
      </vt:variant>
    </vt:vector>
  </HeadingPairs>
  <TitlesOfParts>
    <vt:vector size="107" baseType="lpstr">
      <vt:lpstr>SKPD 2017</vt:lpstr>
      <vt:lpstr>LPJ</vt:lpstr>
      <vt:lpstr>Rekonsiliasi</vt:lpstr>
      <vt:lpstr>REKON-JAN </vt:lpstr>
      <vt:lpstr>LRA-JAN</vt:lpstr>
      <vt:lpstr>REKON-FEB </vt:lpstr>
      <vt:lpstr>LRA-FEB</vt:lpstr>
      <vt:lpstr>REKON-MAR </vt:lpstr>
      <vt:lpstr>LRA-MAR</vt:lpstr>
      <vt:lpstr>REKON-APR </vt:lpstr>
      <vt:lpstr>LRA-APR</vt:lpstr>
      <vt:lpstr>REKON-MEI</vt:lpstr>
      <vt:lpstr>LRA-MEI</vt:lpstr>
      <vt:lpstr>REKON-JUNI</vt:lpstr>
      <vt:lpstr>LRA-JUNI</vt:lpstr>
      <vt:lpstr>REKON-MAR (3)</vt:lpstr>
      <vt:lpstr>REKON-APR (4)</vt:lpstr>
      <vt:lpstr>REKON-MEI (5)</vt:lpstr>
      <vt:lpstr>REKON-JUN (6)</vt:lpstr>
      <vt:lpstr>REKON-JUL (7)</vt:lpstr>
      <vt:lpstr>REKON-AGU (8)</vt:lpstr>
      <vt:lpstr>REKON-SEP (9)</vt:lpstr>
      <vt:lpstr>REKON-OKT (10)</vt:lpstr>
      <vt:lpstr>REKON-NOV (11)</vt:lpstr>
      <vt:lpstr>REKON-DES (12)</vt:lpstr>
      <vt:lpstr>REKON-JULI</vt:lpstr>
      <vt:lpstr>LRA-JULI</vt:lpstr>
      <vt:lpstr>REKON-AGUSTUS</vt:lpstr>
      <vt:lpstr>LRA-AGUSTUS</vt:lpstr>
      <vt:lpstr>REKON-SEPTEMBER</vt:lpstr>
      <vt:lpstr>LRA-SEPTEMBER</vt:lpstr>
      <vt:lpstr>REKON-OKTOBER</vt:lpstr>
      <vt:lpstr>LRA-OKTOBER</vt:lpstr>
      <vt:lpstr>REKON-NOVEMBER</vt:lpstr>
      <vt:lpstr>LRA-NOVEMBER</vt:lpstr>
      <vt:lpstr>REKON-DESEMBER</vt:lpstr>
      <vt:lpstr>LRA-DESEMBER</vt:lpstr>
      <vt:lpstr>Chart2</vt:lpstr>
      <vt:lpstr>'LRA-AGUSTUS'!Print_Area</vt:lpstr>
      <vt:lpstr>'LRA-APR'!Print_Area</vt:lpstr>
      <vt:lpstr>'LRA-DESEMBER'!Print_Area</vt:lpstr>
      <vt:lpstr>'LRA-FEB'!Print_Area</vt:lpstr>
      <vt:lpstr>'LRA-JAN'!Print_Area</vt:lpstr>
      <vt:lpstr>'LRA-JULI'!Print_Area</vt:lpstr>
      <vt:lpstr>'LRA-JUNI'!Print_Area</vt:lpstr>
      <vt:lpstr>'LRA-MAR'!Print_Area</vt:lpstr>
      <vt:lpstr>'LRA-MEI'!Print_Area</vt:lpstr>
      <vt:lpstr>'LRA-NOVEMBER'!Print_Area</vt:lpstr>
      <vt:lpstr>'LRA-OKTOBER'!Print_Area</vt:lpstr>
      <vt:lpstr>'LRA-SEPTEMBER'!Print_Area</vt:lpstr>
      <vt:lpstr>'REKON-AGU (8)'!Print_Area</vt:lpstr>
      <vt:lpstr>'REKON-AGUSTUS'!Print_Area</vt:lpstr>
      <vt:lpstr>'REKON-APR '!Print_Area</vt:lpstr>
      <vt:lpstr>'REKON-APR (4)'!Print_Area</vt:lpstr>
      <vt:lpstr>'REKON-DES (12)'!Print_Area</vt:lpstr>
      <vt:lpstr>'REKON-DESEMBER'!Print_Area</vt:lpstr>
      <vt:lpstr>'REKON-FEB '!Print_Area</vt:lpstr>
      <vt:lpstr>'REKON-JAN '!Print_Area</vt:lpstr>
      <vt:lpstr>'REKON-JUL (7)'!Print_Area</vt:lpstr>
      <vt:lpstr>'REKON-JULI'!Print_Area</vt:lpstr>
      <vt:lpstr>'REKON-JUN (6)'!Print_Area</vt:lpstr>
      <vt:lpstr>'REKON-JUNI'!Print_Area</vt:lpstr>
      <vt:lpstr>'REKON-MAR '!Print_Area</vt:lpstr>
      <vt:lpstr>'REKON-MAR (3)'!Print_Area</vt:lpstr>
      <vt:lpstr>'REKON-MEI'!Print_Area</vt:lpstr>
      <vt:lpstr>'REKON-MEI (5)'!Print_Area</vt:lpstr>
      <vt:lpstr>'REKON-NOV (11)'!Print_Area</vt:lpstr>
      <vt:lpstr>'REKON-NOVEMBER'!Print_Area</vt:lpstr>
      <vt:lpstr>'REKON-OKT (10)'!Print_Area</vt:lpstr>
      <vt:lpstr>'REKON-OKTOBER'!Print_Area</vt:lpstr>
      <vt:lpstr>'REKON-SEP (9)'!Print_Area</vt:lpstr>
      <vt:lpstr>'REKON-SEPTEMBER'!Print_Area</vt:lpstr>
      <vt:lpstr>'SKPD 2017'!Print_Area</vt:lpstr>
      <vt:lpstr>'LRA-AGUSTUS'!Print_Titles</vt:lpstr>
      <vt:lpstr>'LRA-APR'!Print_Titles</vt:lpstr>
      <vt:lpstr>'LRA-DESEMBER'!Print_Titles</vt:lpstr>
      <vt:lpstr>'LRA-FEB'!Print_Titles</vt:lpstr>
      <vt:lpstr>'LRA-JAN'!Print_Titles</vt:lpstr>
      <vt:lpstr>'LRA-JULI'!Print_Titles</vt:lpstr>
      <vt:lpstr>'LRA-JUNI'!Print_Titles</vt:lpstr>
      <vt:lpstr>'LRA-MAR'!Print_Titles</vt:lpstr>
      <vt:lpstr>'LRA-MEI'!Print_Titles</vt:lpstr>
      <vt:lpstr>'LRA-NOVEMBER'!Print_Titles</vt:lpstr>
      <vt:lpstr>'LRA-OKTOBER'!Print_Titles</vt:lpstr>
      <vt:lpstr>'LRA-SEPTEMBER'!Print_Titles</vt:lpstr>
      <vt:lpstr>'REKON-AGU (8)'!Print_Titles</vt:lpstr>
      <vt:lpstr>'REKON-AGUSTUS'!Print_Titles</vt:lpstr>
      <vt:lpstr>'REKON-APR '!Print_Titles</vt:lpstr>
      <vt:lpstr>'REKON-APR (4)'!Print_Titles</vt:lpstr>
      <vt:lpstr>'REKON-DES (12)'!Print_Titles</vt:lpstr>
      <vt:lpstr>'REKON-DESEMBER'!Print_Titles</vt:lpstr>
      <vt:lpstr>'REKON-FEB '!Print_Titles</vt:lpstr>
      <vt:lpstr>'REKON-JAN '!Print_Titles</vt:lpstr>
      <vt:lpstr>'REKON-JUL (7)'!Print_Titles</vt:lpstr>
      <vt:lpstr>'REKON-JULI'!Print_Titles</vt:lpstr>
      <vt:lpstr>'REKON-JUN (6)'!Print_Titles</vt:lpstr>
      <vt:lpstr>'REKON-JUNI'!Print_Titles</vt:lpstr>
      <vt:lpstr>'REKON-MAR '!Print_Titles</vt:lpstr>
      <vt:lpstr>'REKON-MAR (3)'!Print_Titles</vt:lpstr>
      <vt:lpstr>'REKON-MEI'!Print_Titles</vt:lpstr>
      <vt:lpstr>'REKON-MEI (5)'!Print_Titles</vt:lpstr>
      <vt:lpstr>'REKON-NOV (11)'!Print_Titles</vt:lpstr>
      <vt:lpstr>'REKON-NOVEMBER'!Print_Titles</vt:lpstr>
      <vt:lpstr>'REKON-OKT (10)'!Print_Titles</vt:lpstr>
      <vt:lpstr>'REKON-OKTOBER'!Print_Titles</vt:lpstr>
      <vt:lpstr>'REKON-SEP (9)'!Print_Titles</vt:lpstr>
      <vt:lpstr>'REKON-SEPTEMBER'!Print_Titles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My_Comp</cp:lastModifiedBy>
  <cp:lastPrinted>2024-03-15T07:29:34Z</cp:lastPrinted>
  <dcterms:created xsi:type="dcterms:W3CDTF">2009-06-25T06:38:02Z</dcterms:created>
  <dcterms:modified xsi:type="dcterms:W3CDTF">2024-03-16T19:56:19Z</dcterms:modified>
</cp:coreProperties>
</file>