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6 Persentase Cakupan Imunisasi Td Pada WUS yang Hamil dan Tidak Hamil\"/>
    </mc:Choice>
  </mc:AlternateContent>
  <xr:revisionPtr revIDLastSave="0" documentId="8_{26241520-02BA-43EA-B98F-4C392A0D83AF}" xr6:coauthVersionLast="47" xr6:coauthVersionMax="47" xr10:uidLastSave="{00000000-0000-0000-0000-000000000000}"/>
  <bookViews>
    <workbookView xWindow="-108" yWindow="-108" windowWidth="23256" windowHeight="12456" xr2:uid="{46D49F09-B072-42D3-8A40-035775A51D6F}"/>
  </bookViews>
  <sheets>
    <sheet name="2021" sheetId="1" r:id="rId1"/>
  </sheets>
  <externalReferences>
    <externalReference r:id="rId2"/>
  </externalReferences>
  <definedNames>
    <definedName name="_xlnm.Print_Area" localSheetId="0">'2021'!$A$1:$N$35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M31" i="1"/>
  <c r="K31" i="1"/>
  <c r="D31" i="1"/>
  <c r="Q30" i="1"/>
  <c r="N30" i="1"/>
  <c r="L30" i="1"/>
  <c r="J30" i="1"/>
  <c r="H30" i="1"/>
  <c r="E30" i="1"/>
  <c r="F30" i="1" s="1"/>
  <c r="C30" i="1"/>
  <c r="B30" i="1"/>
  <c r="A30" i="1"/>
  <c r="P29" i="1"/>
  <c r="Q29" i="1" s="1"/>
  <c r="N29" i="1"/>
  <c r="L29" i="1"/>
  <c r="J29" i="1"/>
  <c r="H29" i="1"/>
  <c r="F29" i="1"/>
  <c r="E29" i="1"/>
  <c r="C29" i="1"/>
  <c r="Q28" i="1"/>
  <c r="N28" i="1"/>
  <c r="L28" i="1"/>
  <c r="J28" i="1"/>
  <c r="H28" i="1"/>
  <c r="F28" i="1"/>
  <c r="E28" i="1"/>
  <c r="C28" i="1"/>
  <c r="B28" i="1"/>
  <c r="A28" i="1"/>
  <c r="Q27" i="1"/>
  <c r="N27" i="1"/>
  <c r="L27" i="1"/>
  <c r="J27" i="1"/>
  <c r="H27" i="1"/>
  <c r="F27" i="1"/>
  <c r="E27" i="1"/>
  <c r="C27" i="1"/>
  <c r="Q26" i="1"/>
  <c r="N26" i="1"/>
  <c r="L26" i="1"/>
  <c r="J26" i="1"/>
  <c r="H26" i="1"/>
  <c r="F26" i="1"/>
  <c r="C26" i="1"/>
  <c r="Q25" i="1"/>
  <c r="N25" i="1"/>
  <c r="L25" i="1"/>
  <c r="J25" i="1"/>
  <c r="H25" i="1"/>
  <c r="F25" i="1"/>
  <c r="C25" i="1"/>
  <c r="B25" i="1"/>
  <c r="A25" i="1"/>
  <c r="P24" i="1"/>
  <c r="Q24" i="1" s="1"/>
  <c r="N24" i="1"/>
  <c r="L24" i="1"/>
  <c r="J24" i="1"/>
  <c r="H24" i="1"/>
  <c r="E24" i="1"/>
  <c r="F24" i="1" s="1"/>
  <c r="C24" i="1"/>
  <c r="Q23" i="1"/>
  <c r="N23" i="1"/>
  <c r="L23" i="1"/>
  <c r="H23" i="1"/>
  <c r="F23" i="1"/>
  <c r="E23" i="1"/>
  <c r="C23" i="1"/>
  <c r="B23" i="1"/>
  <c r="A23" i="1"/>
  <c r="Q22" i="1"/>
  <c r="N22" i="1"/>
  <c r="L22" i="1"/>
  <c r="J22" i="1"/>
  <c r="H22" i="1"/>
  <c r="F22" i="1"/>
  <c r="E22" i="1"/>
  <c r="C22" i="1"/>
  <c r="Q21" i="1"/>
  <c r="P21" i="1"/>
  <c r="N21" i="1"/>
  <c r="L21" i="1"/>
  <c r="J21" i="1"/>
  <c r="H21" i="1"/>
  <c r="F21" i="1"/>
  <c r="E21" i="1"/>
  <c r="C21" i="1"/>
  <c r="B21" i="1"/>
  <c r="A21" i="1"/>
  <c r="P20" i="1"/>
  <c r="Q20" i="1" s="1"/>
  <c r="N20" i="1"/>
  <c r="L20" i="1"/>
  <c r="J20" i="1"/>
  <c r="H20" i="1"/>
  <c r="E20" i="1"/>
  <c r="F20" i="1" s="1"/>
  <c r="C20" i="1"/>
  <c r="B20" i="1"/>
  <c r="A20" i="1"/>
  <c r="R19" i="1"/>
  <c r="P19" i="1"/>
  <c r="Q19" i="1" s="1"/>
  <c r="N19" i="1"/>
  <c r="L19" i="1"/>
  <c r="J19" i="1"/>
  <c r="F19" i="1"/>
  <c r="E19" i="1"/>
  <c r="C19" i="1"/>
  <c r="Q18" i="1"/>
  <c r="N18" i="1"/>
  <c r="L18" i="1"/>
  <c r="I18" i="1"/>
  <c r="J18" i="1" s="1"/>
  <c r="H18" i="1"/>
  <c r="E18" i="1"/>
  <c r="F18" i="1" s="1"/>
  <c r="C18" i="1"/>
  <c r="R17" i="1"/>
  <c r="P17" i="1"/>
  <c r="Q17" i="1" s="1"/>
  <c r="N17" i="1"/>
  <c r="L17" i="1"/>
  <c r="J17" i="1"/>
  <c r="H17" i="1"/>
  <c r="F17" i="1"/>
  <c r="C17" i="1"/>
  <c r="B17" i="1"/>
  <c r="A17" i="1"/>
  <c r="P16" i="1"/>
  <c r="Q16" i="1" s="1"/>
  <c r="N16" i="1"/>
  <c r="L16" i="1"/>
  <c r="J16" i="1"/>
  <c r="H16" i="1"/>
  <c r="E16" i="1"/>
  <c r="F16" i="1" s="1"/>
  <c r="C16" i="1"/>
  <c r="B16" i="1"/>
  <c r="A16" i="1"/>
  <c r="Q15" i="1"/>
  <c r="P15" i="1"/>
  <c r="N15" i="1"/>
  <c r="L15" i="1"/>
  <c r="J15" i="1"/>
  <c r="H15" i="1"/>
  <c r="F15" i="1"/>
  <c r="E15" i="1"/>
  <c r="C15" i="1"/>
  <c r="Q14" i="1"/>
  <c r="N14" i="1"/>
  <c r="L14" i="1"/>
  <c r="J14" i="1"/>
  <c r="H14" i="1"/>
  <c r="F14" i="1"/>
  <c r="E14" i="1"/>
  <c r="C14" i="1"/>
  <c r="B14" i="1"/>
  <c r="A14" i="1"/>
  <c r="P13" i="1"/>
  <c r="Q13" i="1" s="1"/>
  <c r="N13" i="1"/>
  <c r="L13" i="1"/>
  <c r="J13" i="1"/>
  <c r="H13" i="1"/>
  <c r="F13" i="1"/>
  <c r="E13" i="1"/>
  <c r="E31" i="1" s="1"/>
  <c r="C13" i="1"/>
  <c r="P12" i="1"/>
  <c r="Q12" i="1" s="1"/>
  <c r="N12" i="1"/>
  <c r="L12" i="1"/>
  <c r="J12" i="1"/>
  <c r="H12" i="1"/>
  <c r="G12" i="1"/>
  <c r="E12" i="1"/>
  <c r="F12" i="1" s="1"/>
  <c r="C12" i="1"/>
  <c r="Q11" i="1"/>
  <c r="P11" i="1"/>
  <c r="P31" i="1" s="1"/>
  <c r="N11" i="1"/>
  <c r="L11" i="1"/>
  <c r="J11" i="1"/>
  <c r="I11" i="1"/>
  <c r="I31" i="1" s="1"/>
  <c r="G11" i="1"/>
  <c r="H11" i="1" s="1"/>
  <c r="F11" i="1"/>
  <c r="E11" i="1"/>
  <c r="C11" i="1"/>
  <c r="B11" i="1"/>
  <c r="A11" i="1"/>
  <c r="G5" i="1"/>
  <c r="F5" i="1"/>
  <c r="G4" i="1"/>
  <c r="F4" i="1"/>
  <c r="R21" i="1" l="1"/>
  <c r="Q31" i="1"/>
  <c r="G31" i="1"/>
</calcChain>
</file>

<file path=xl/sharedStrings.xml><?xml version="1.0" encoding="utf-8"?>
<sst xmlns="http://schemas.openxmlformats.org/spreadsheetml/2006/main" count="42" uniqueCount="34">
  <si>
    <t>TABEL  26</t>
  </si>
  <si>
    <t>PERSENTASE CAKUPAN IMUNISASI Td PADA WANITA USIA SUBUR (HAMIL DAN TIDAK HAMIL) MENURUT KECAMATAN DAN PUSKESMAS</t>
  </si>
  <si>
    <t>NO</t>
  </si>
  <si>
    <t>KECAMATAN</t>
  </si>
  <si>
    <t>PUSKESMAS</t>
  </si>
  <si>
    <t>JUMLAH WUS 
(15-39 TAHUN)</t>
  </si>
  <si>
    <t>IMUNISASI Td PADA WUS</t>
  </si>
  <si>
    <t>Td1</t>
  </si>
  <si>
    <t>Td2</t>
  </si>
  <si>
    <t>Td3</t>
  </si>
  <si>
    <t>Td4</t>
  </si>
  <si>
    <t>Td5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</si>
  <si>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</si>
  <si>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</si>
  <si>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</si>
  <si>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</si>
  <si>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</si>
  <si>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</si>
  <si>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</si>
  <si>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</si>
  <si>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</si>
  <si>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</si>
  <si>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</si>
  <si>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</si>
  <si>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</si>
  <si>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</si>
  <si>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</si>
  <si>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</si>
  <si>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</si>
  <si>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</si>
  <si>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</si>
  <si>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JUMLAH (KAB/KOTA)</t>
  </si>
  <si>
    <t xml:space="preserve">Sumber : - Seksi Kesehatan Keluarga &amp; Gizi </t>
  </si>
  <si>
    <t xml:space="preserve">    -  Seksi Surveilance &amp;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</si>
</sst>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11" x14ac:knownFonts="1">
    <font>
      <sz val="10"/>
      <name val="Arial"/>
    </font>
    <font>
      <sz val="12"/>
      <name val="Arial"/>
      <family val="2"/>
    </font>
    <font>
      <sz val="12"/>
      <color theme="0"/>
      <name val="Arial"/>
      <family val="2"/>
    </font>
    <font>
      <sz val="13"/>
      <name val="Arial"/>
      <family val="2"/>
    </font>
    <font>
      <sz val="13"/>
      <color theme="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9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2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37" fontId="1" fillId="2" borderId="12" xfId="0" applyNumberFormat="1" applyFont="1" applyFill="1" applyBorder="1" applyAlignment="1">
      <alignment horizontal="center" vertical="center"/>
    </xf>
    <xf numFmtId="37" fontId="1" fillId="2" borderId="12" xfId="1" applyNumberFormat="1" applyFont="1" applyFill="1" applyBorder="1" applyAlignment="1">
      <alignment horizontal="center" vertical="center"/>
    </xf>
    <xf numFmtId="165" fontId="1" fillId="2" borderId="12" xfId="1" applyNumberFormat="1" applyFont="1" applyFill="1" applyBorder="1" applyAlignment="1">
      <alignment horizontal="center" vertical="center"/>
    </xf>
    <xf numFmtId="165" fontId="1" fillId="2" borderId="13" xfId="1" applyNumberFormat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7" fontId="1" fillId="2" borderId="15" xfId="0" applyNumberFormat="1" applyFont="1" applyFill="1" applyBorder="1" applyAlignment="1">
      <alignment horizontal="center" vertical="center"/>
    </xf>
    <xf numFmtId="37" fontId="1" fillId="2" borderId="15" xfId="1" applyNumberFormat="1" applyFont="1" applyFill="1" applyBorder="1" applyAlignment="1">
      <alignment horizontal="center" vertical="center"/>
    </xf>
    <xf numFmtId="165" fontId="1" fillId="2" borderId="15" xfId="1" applyNumberFormat="1" applyFont="1" applyFill="1" applyBorder="1" applyAlignment="1">
      <alignment horizontal="center" vertical="center"/>
    </xf>
    <xf numFmtId="165" fontId="1" fillId="2" borderId="16" xfId="1" applyNumberFormat="1" applyFont="1" applyFill="1" applyBorder="1" applyAlignment="1">
      <alignment horizontal="center" vertical="center"/>
    </xf>
    <xf numFmtId="164" fontId="2" fillId="2" borderId="15" xfId="1" applyFont="1" applyFill="1" applyBorder="1" applyAlignment="1">
      <alignment horizontal="center" vertical="center"/>
    </xf>
    <xf numFmtId="37" fontId="1" fillId="2" borderId="0" xfId="0" applyNumberFormat="1" applyFont="1" applyFill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37" fontId="1" fillId="2" borderId="18" xfId="0" applyNumberFormat="1" applyFont="1" applyFill="1" applyBorder="1" applyAlignment="1">
      <alignment horizontal="center" vertical="center"/>
    </xf>
    <xf numFmtId="37" fontId="1" fillId="2" borderId="18" xfId="1" applyNumberFormat="1" applyFont="1" applyFill="1" applyBorder="1" applyAlignment="1">
      <alignment horizontal="center" vertical="center"/>
    </xf>
    <xf numFmtId="165" fontId="1" fillId="2" borderId="18" xfId="1" applyNumberFormat="1" applyFont="1" applyFill="1" applyBorder="1" applyAlignment="1">
      <alignment horizontal="center" vertical="center"/>
    </xf>
    <xf numFmtId="165" fontId="1" fillId="2" borderId="19" xfId="1" applyNumberFormat="1" applyFont="1" applyFill="1" applyBorder="1" applyAlignment="1">
      <alignment horizontal="center" vertical="center"/>
    </xf>
    <xf numFmtId="164" fontId="2" fillId="2" borderId="18" xfId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37" fontId="9" fillId="2" borderId="22" xfId="1" applyNumberFormat="1" applyFont="1" applyFill="1" applyBorder="1" applyAlignment="1">
      <alignment horizontal="center" vertical="center"/>
    </xf>
    <xf numFmtId="165" fontId="9" fillId="2" borderId="22" xfId="1" applyNumberFormat="1" applyFont="1" applyFill="1" applyBorder="1" applyAlignment="1">
      <alignment horizontal="center" vertical="center"/>
    </xf>
    <xf numFmtId="165" fontId="9" fillId="2" borderId="21" xfId="1" applyNumberFormat="1" applyFont="1" applyFill="1" applyBorder="1" applyAlignment="1">
      <alignment horizontal="center" vertical="center"/>
    </xf>
    <xf numFmtId="37" fontId="10" fillId="2" borderId="22" xfId="1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37" fontId="1" fillId="0" borderId="24" xfId="0" applyNumberFormat="1" applyFont="1" applyBorder="1" applyAlignment="1">
      <alignment horizontal="center" vertical="center"/>
    </xf>
    <xf numFmtId="37" fontId="1" fillId="0" borderId="24" xfId="1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 applyAlignment="1">
      <alignment horizontal="center" vertical="center"/>
    </xf>
    <xf numFmtId="165" fontId="1" fillId="0" borderId="25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</cellXfs>
  <cellStyles count="2">
    <cellStyle name="Comma [0] 2 2" xfId="1" xr:uid="{0AC6E4FF-7D49-4713-BFFB-2A87EC7AE526}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01C50-BA79-4BD2-80AA-FC6752BD39D7}" name="Table91" displayName="Table91" ref="A10:Q32" totalsRowCount="1" headerRowDxfId="37" dataDxfId="36" headerRowBorderDxfId="34" tableBorderDxfId="35" dataCellStyle="Comma [0] 2 2">
  <autoFilter ref="A10:Q31" xr:uid="{2ED1E3D3-C2AC-488F-A24D-CF01C00F6C68}"/>
  <tableColumns count="17">
    <tableColumn id="1" xr3:uid="{B634AA80-D2B5-40E1-9A23-A754D9FB137E}" name="1" dataDxfId="32" totalsRowDxfId="33"/>
    <tableColumn id="2" xr3:uid="{1B78D5A8-3404-403F-98A3-EEE9982C63BB}" name="2" dataDxfId="30" totalsRowDxfId="31"/>
    <tableColumn id="3" xr3:uid="{CACE579B-E02B-4241-B776-B60A4E994828}" name="3" dataDxfId="28" totalsRowDxfId="29"/>
    <tableColumn id="4" xr3:uid="{7C1FF3D4-EB42-42E2-AA59-AB131D005068}" name="4" dataDxfId="26" totalsRowDxfId="27"/>
    <tableColumn id="5" xr3:uid="{F2DB296D-450B-47F7-80FF-7CA95D2E8449}" name="5" dataDxfId="24" totalsRowDxfId="25" dataCellStyle="Comma [0] 2 2" totalsRowCellStyle="Comma [0] 2 2"/>
    <tableColumn id="6" xr3:uid="{AA7447C7-7B39-4BE4-B169-B02F0B01E420}" name="6" dataDxfId="22" totalsRowDxfId="23" dataCellStyle="Comma [0] 2 2" totalsRowCellStyle="Comma [0] 2 2"/>
    <tableColumn id="7" xr3:uid="{AACD6C44-BF86-409B-B750-85F5FC3E71C8}" name="7" dataDxfId="20" totalsRowDxfId="21" dataCellStyle="Comma [0] 2 2" totalsRowCellStyle="Comma [0] 2 2"/>
    <tableColumn id="8" xr3:uid="{3BF87C36-7BBF-4548-872E-6CFAC681A718}" name="8" dataDxfId="18" totalsRowDxfId="19" dataCellStyle="Comma [0] 2 2" totalsRowCellStyle="Comma [0] 2 2"/>
    <tableColumn id="9" xr3:uid="{03459DEC-26E5-4226-A5B3-FC1A4F714534}" name="9" dataDxfId="16" totalsRowDxfId="17" dataCellStyle="Comma [0] 2 2" totalsRowCellStyle="Comma [0] 2 2"/>
    <tableColumn id="10" xr3:uid="{12D56421-BD8B-4D18-B351-A9A23CBD6915}" name="10" dataDxfId="14" totalsRowDxfId="15" dataCellStyle="Comma [0] 2 2" totalsRowCellStyle="Comma [0] 2 2"/>
    <tableColumn id="11" xr3:uid="{B38875DD-0F4F-47C4-9056-5AE3F8E5DF6E}" name="11" dataDxfId="12" totalsRowDxfId="13" dataCellStyle="Comma [0] 2 2" totalsRowCellStyle="Comma [0] 2 2"/>
    <tableColumn id="12" xr3:uid="{624B8BC1-3E18-4803-85B6-4249939DE87F}" name="12" dataDxfId="10" totalsRowDxfId="11" dataCellStyle="Comma [0] 2 2" totalsRowCellStyle="Comma [0] 2 2"/>
    <tableColumn id="13" xr3:uid="{11870226-6AB7-40F2-B249-23415EFB037A}" name="13" dataDxfId="8" totalsRowDxfId="9" dataCellStyle="Comma [0] 2 2" totalsRowCellStyle="Comma [0] 2 2"/>
    <tableColumn id="14" xr3:uid="{4BBEA510-04B3-449E-8E8D-CCE93F7AD2E7}" name="14" dataDxfId="6" totalsRowDxfId="7" dataCellStyle="Comma [0] 2 2" totalsRowCellStyle="Comma [0] 2 2"/>
    <tableColumn id="15" xr3:uid="{FD7DDEFB-2BBC-4A1F-A78C-9B8C7DDAF50F}" name="15" dataDxfId="4" totalsRowDxfId="5" dataCellStyle="Comma [0] 2 2" totalsRowCellStyle="Comma [0] 2 2"/>
    <tableColumn id="16" xr3:uid="{35CD4D19-2DBD-4B4C-A8EF-1ED74CC7F156}" name="16" dataDxfId="2" totalsRowDxfId="3" dataCellStyle="Comma [0] 2 2" totalsRowCellStyle="Comma [0] 2 2"/>
    <tableColumn id="17" xr3:uid="{B9F0F296-A32D-4A12-8311-1701120A044E}" name="17" dataDxfId="0" totalsRowDxfId="1" dataCellStyle="Comma [0] 2 2" totalsRowCellStyle="Comma [0] 2 2">
      <calculatedColumnFormula>O11+P11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CF17-17B9-4D5F-ABEB-F2B8E4AC5D93}">
  <sheetPr codeName="Sheet25">
    <tabColor theme="4"/>
    <pageSetUpPr fitToPage="1"/>
  </sheetPr>
  <dimension ref="A1:R34"/>
  <sheetViews>
    <sheetView tabSelected="1" view="pageBreakPreview" topLeftCell="A19" zoomScaleNormal="90" zoomScaleSheetLayoutView="100" workbookViewId="0">
      <selection activeCell="B38" sqref="B38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6640625" style="2" customWidth="1"/>
    <col min="4" max="4" width="16.88671875" style="2" customWidth="1"/>
    <col min="5" max="14" width="10.6640625" style="2" customWidth="1"/>
    <col min="15" max="16" width="0" style="3" hidden="1" customWidth="1"/>
    <col min="17" max="17" width="12.44140625" style="3" hidden="1" customWidth="1"/>
    <col min="18" max="18" width="0" style="2" hidden="1" customWidth="1"/>
    <col min="19" max="256" width="9.109375" style="2"/>
    <col min="257" max="257" width="5.6640625" style="2" customWidth="1"/>
    <col min="258" max="258" width="21.6640625" style="2" customWidth="1"/>
    <col min="259" max="259" width="25.6640625" style="2" customWidth="1"/>
    <col min="260" max="260" width="16.88671875" style="2" customWidth="1"/>
    <col min="261" max="270" width="10.6640625" style="2" customWidth="1"/>
    <col min="271" max="274" width="0" style="2" hidden="1" customWidth="1"/>
    <col min="275" max="512" width="9.109375" style="2"/>
    <col min="513" max="513" width="5.6640625" style="2" customWidth="1"/>
    <col min="514" max="514" width="21.6640625" style="2" customWidth="1"/>
    <col min="515" max="515" width="25.6640625" style="2" customWidth="1"/>
    <col min="516" max="516" width="16.88671875" style="2" customWidth="1"/>
    <col min="517" max="526" width="10.6640625" style="2" customWidth="1"/>
    <col min="527" max="530" width="0" style="2" hidden="1" customWidth="1"/>
    <col min="531" max="768" width="9.109375" style="2"/>
    <col min="769" max="769" width="5.6640625" style="2" customWidth="1"/>
    <col min="770" max="770" width="21.6640625" style="2" customWidth="1"/>
    <col min="771" max="771" width="25.6640625" style="2" customWidth="1"/>
    <col min="772" max="772" width="16.88671875" style="2" customWidth="1"/>
    <col min="773" max="782" width="10.6640625" style="2" customWidth="1"/>
    <col min="783" max="786" width="0" style="2" hidden="1" customWidth="1"/>
    <col min="787" max="1024" width="9.109375" style="2"/>
    <col min="1025" max="1025" width="5.6640625" style="2" customWidth="1"/>
    <col min="1026" max="1026" width="21.6640625" style="2" customWidth="1"/>
    <col min="1027" max="1027" width="25.6640625" style="2" customWidth="1"/>
    <col min="1028" max="1028" width="16.88671875" style="2" customWidth="1"/>
    <col min="1029" max="1038" width="10.6640625" style="2" customWidth="1"/>
    <col min="1039" max="1042" width="0" style="2" hidden="1" customWidth="1"/>
    <col min="1043" max="1280" width="9.109375" style="2"/>
    <col min="1281" max="1281" width="5.6640625" style="2" customWidth="1"/>
    <col min="1282" max="1282" width="21.6640625" style="2" customWidth="1"/>
    <col min="1283" max="1283" width="25.6640625" style="2" customWidth="1"/>
    <col min="1284" max="1284" width="16.88671875" style="2" customWidth="1"/>
    <col min="1285" max="1294" width="10.6640625" style="2" customWidth="1"/>
    <col min="1295" max="1298" width="0" style="2" hidden="1" customWidth="1"/>
    <col min="1299" max="1536" width="9.109375" style="2"/>
    <col min="1537" max="1537" width="5.6640625" style="2" customWidth="1"/>
    <col min="1538" max="1538" width="21.6640625" style="2" customWidth="1"/>
    <col min="1539" max="1539" width="25.6640625" style="2" customWidth="1"/>
    <col min="1540" max="1540" width="16.88671875" style="2" customWidth="1"/>
    <col min="1541" max="1550" width="10.6640625" style="2" customWidth="1"/>
    <col min="1551" max="1554" width="0" style="2" hidden="1" customWidth="1"/>
    <col min="1555" max="1792" width="9.109375" style="2"/>
    <col min="1793" max="1793" width="5.6640625" style="2" customWidth="1"/>
    <col min="1794" max="1794" width="21.6640625" style="2" customWidth="1"/>
    <col min="1795" max="1795" width="25.6640625" style="2" customWidth="1"/>
    <col min="1796" max="1796" width="16.88671875" style="2" customWidth="1"/>
    <col min="1797" max="1806" width="10.6640625" style="2" customWidth="1"/>
    <col min="1807" max="1810" width="0" style="2" hidden="1" customWidth="1"/>
    <col min="1811" max="2048" width="9.109375" style="2"/>
    <col min="2049" max="2049" width="5.6640625" style="2" customWidth="1"/>
    <col min="2050" max="2050" width="21.6640625" style="2" customWidth="1"/>
    <col min="2051" max="2051" width="25.6640625" style="2" customWidth="1"/>
    <col min="2052" max="2052" width="16.88671875" style="2" customWidth="1"/>
    <col min="2053" max="2062" width="10.6640625" style="2" customWidth="1"/>
    <col min="2063" max="2066" width="0" style="2" hidden="1" customWidth="1"/>
    <col min="2067" max="2304" width="9.109375" style="2"/>
    <col min="2305" max="2305" width="5.6640625" style="2" customWidth="1"/>
    <col min="2306" max="2306" width="21.6640625" style="2" customWidth="1"/>
    <col min="2307" max="2307" width="25.6640625" style="2" customWidth="1"/>
    <col min="2308" max="2308" width="16.88671875" style="2" customWidth="1"/>
    <col min="2309" max="2318" width="10.6640625" style="2" customWidth="1"/>
    <col min="2319" max="2322" width="0" style="2" hidden="1" customWidth="1"/>
    <col min="2323" max="2560" width="9.109375" style="2"/>
    <col min="2561" max="2561" width="5.6640625" style="2" customWidth="1"/>
    <col min="2562" max="2562" width="21.6640625" style="2" customWidth="1"/>
    <col min="2563" max="2563" width="25.6640625" style="2" customWidth="1"/>
    <col min="2564" max="2564" width="16.88671875" style="2" customWidth="1"/>
    <col min="2565" max="2574" width="10.6640625" style="2" customWidth="1"/>
    <col min="2575" max="2578" width="0" style="2" hidden="1" customWidth="1"/>
    <col min="2579" max="2816" width="9.109375" style="2"/>
    <col min="2817" max="2817" width="5.6640625" style="2" customWidth="1"/>
    <col min="2818" max="2818" width="21.6640625" style="2" customWidth="1"/>
    <col min="2819" max="2819" width="25.6640625" style="2" customWidth="1"/>
    <col min="2820" max="2820" width="16.88671875" style="2" customWidth="1"/>
    <col min="2821" max="2830" width="10.6640625" style="2" customWidth="1"/>
    <col min="2831" max="2834" width="0" style="2" hidden="1" customWidth="1"/>
    <col min="2835" max="3072" width="9.109375" style="2"/>
    <col min="3073" max="3073" width="5.6640625" style="2" customWidth="1"/>
    <col min="3074" max="3074" width="21.6640625" style="2" customWidth="1"/>
    <col min="3075" max="3075" width="25.6640625" style="2" customWidth="1"/>
    <col min="3076" max="3076" width="16.88671875" style="2" customWidth="1"/>
    <col min="3077" max="3086" width="10.6640625" style="2" customWidth="1"/>
    <col min="3087" max="3090" width="0" style="2" hidden="1" customWidth="1"/>
    <col min="3091" max="3328" width="9.109375" style="2"/>
    <col min="3329" max="3329" width="5.6640625" style="2" customWidth="1"/>
    <col min="3330" max="3330" width="21.6640625" style="2" customWidth="1"/>
    <col min="3331" max="3331" width="25.6640625" style="2" customWidth="1"/>
    <col min="3332" max="3332" width="16.88671875" style="2" customWidth="1"/>
    <col min="3333" max="3342" width="10.6640625" style="2" customWidth="1"/>
    <col min="3343" max="3346" width="0" style="2" hidden="1" customWidth="1"/>
    <col min="3347" max="3584" width="9.109375" style="2"/>
    <col min="3585" max="3585" width="5.6640625" style="2" customWidth="1"/>
    <col min="3586" max="3586" width="21.6640625" style="2" customWidth="1"/>
    <col min="3587" max="3587" width="25.6640625" style="2" customWidth="1"/>
    <col min="3588" max="3588" width="16.88671875" style="2" customWidth="1"/>
    <col min="3589" max="3598" width="10.6640625" style="2" customWidth="1"/>
    <col min="3599" max="3602" width="0" style="2" hidden="1" customWidth="1"/>
    <col min="3603" max="3840" width="9.109375" style="2"/>
    <col min="3841" max="3841" width="5.6640625" style="2" customWidth="1"/>
    <col min="3842" max="3842" width="21.6640625" style="2" customWidth="1"/>
    <col min="3843" max="3843" width="25.6640625" style="2" customWidth="1"/>
    <col min="3844" max="3844" width="16.88671875" style="2" customWidth="1"/>
    <col min="3845" max="3854" width="10.6640625" style="2" customWidth="1"/>
    <col min="3855" max="3858" width="0" style="2" hidden="1" customWidth="1"/>
    <col min="3859" max="4096" width="9.109375" style="2"/>
    <col min="4097" max="4097" width="5.6640625" style="2" customWidth="1"/>
    <col min="4098" max="4098" width="21.6640625" style="2" customWidth="1"/>
    <col min="4099" max="4099" width="25.6640625" style="2" customWidth="1"/>
    <col min="4100" max="4100" width="16.88671875" style="2" customWidth="1"/>
    <col min="4101" max="4110" width="10.6640625" style="2" customWidth="1"/>
    <col min="4111" max="4114" width="0" style="2" hidden="1" customWidth="1"/>
    <col min="4115" max="4352" width="9.109375" style="2"/>
    <col min="4353" max="4353" width="5.6640625" style="2" customWidth="1"/>
    <col min="4354" max="4354" width="21.6640625" style="2" customWidth="1"/>
    <col min="4355" max="4355" width="25.6640625" style="2" customWidth="1"/>
    <col min="4356" max="4356" width="16.88671875" style="2" customWidth="1"/>
    <col min="4357" max="4366" width="10.6640625" style="2" customWidth="1"/>
    <col min="4367" max="4370" width="0" style="2" hidden="1" customWidth="1"/>
    <col min="4371" max="4608" width="9.109375" style="2"/>
    <col min="4609" max="4609" width="5.6640625" style="2" customWidth="1"/>
    <col min="4610" max="4610" width="21.6640625" style="2" customWidth="1"/>
    <col min="4611" max="4611" width="25.6640625" style="2" customWidth="1"/>
    <col min="4612" max="4612" width="16.88671875" style="2" customWidth="1"/>
    <col min="4613" max="4622" width="10.6640625" style="2" customWidth="1"/>
    <col min="4623" max="4626" width="0" style="2" hidden="1" customWidth="1"/>
    <col min="4627" max="4864" width="9.109375" style="2"/>
    <col min="4865" max="4865" width="5.6640625" style="2" customWidth="1"/>
    <col min="4866" max="4866" width="21.6640625" style="2" customWidth="1"/>
    <col min="4867" max="4867" width="25.6640625" style="2" customWidth="1"/>
    <col min="4868" max="4868" width="16.88671875" style="2" customWidth="1"/>
    <col min="4869" max="4878" width="10.6640625" style="2" customWidth="1"/>
    <col min="4879" max="4882" width="0" style="2" hidden="1" customWidth="1"/>
    <col min="4883" max="5120" width="9.109375" style="2"/>
    <col min="5121" max="5121" width="5.6640625" style="2" customWidth="1"/>
    <col min="5122" max="5122" width="21.6640625" style="2" customWidth="1"/>
    <col min="5123" max="5123" width="25.6640625" style="2" customWidth="1"/>
    <col min="5124" max="5124" width="16.88671875" style="2" customWidth="1"/>
    <col min="5125" max="5134" width="10.6640625" style="2" customWidth="1"/>
    <col min="5135" max="5138" width="0" style="2" hidden="1" customWidth="1"/>
    <col min="5139" max="5376" width="9.109375" style="2"/>
    <col min="5377" max="5377" width="5.6640625" style="2" customWidth="1"/>
    <col min="5378" max="5378" width="21.6640625" style="2" customWidth="1"/>
    <col min="5379" max="5379" width="25.6640625" style="2" customWidth="1"/>
    <col min="5380" max="5380" width="16.88671875" style="2" customWidth="1"/>
    <col min="5381" max="5390" width="10.6640625" style="2" customWidth="1"/>
    <col min="5391" max="5394" width="0" style="2" hidden="1" customWidth="1"/>
    <col min="5395" max="5632" width="9.109375" style="2"/>
    <col min="5633" max="5633" width="5.6640625" style="2" customWidth="1"/>
    <col min="5634" max="5634" width="21.6640625" style="2" customWidth="1"/>
    <col min="5635" max="5635" width="25.6640625" style="2" customWidth="1"/>
    <col min="5636" max="5636" width="16.88671875" style="2" customWidth="1"/>
    <col min="5637" max="5646" width="10.6640625" style="2" customWidth="1"/>
    <col min="5647" max="5650" width="0" style="2" hidden="1" customWidth="1"/>
    <col min="5651" max="5888" width="9.109375" style="2"/>
    <col min="5889" max="5889" width="5.6640625" style="2" customWidth="1"/>
    <col min="5890" max="5890" width="21.6640625" style="2" customWidth="1"/>
    <col min="5891" max="5891" width="25.6640625" style="2" customWidth="1"/>
    <col min="5892" max="5892" width="16.88671875" style="2" customWidth="1"/>
    <col min="5893" max="5902" width="10.6640625" style="2" customWidth="1"/>
    <col min="5903" max="5906" width="0" style="2" hidden="1" customWidth="1"/>
    <col min="5907" max="6144" width="9.109375" style="2"/>
    <col min="6145" max="6145" width="5.6640625" style="2" customWidth="1"/>
    <col min="6146" max="6146" width="21.6640625" style="2" customWidth="1"/>
    <col min="6147" max="6147" width="25.6640625" style="2" customWidth="1"/>
    <col min="6148" max="6148" width="16.88671875" style="2" customWidth="1"/>
    <col min="6149" max="6158" width="10.6640625" style="2" customWidth="1"/>
    <col min="6159" max="6162" width="0" style="2" hidden="1" customWidth="1"/>
    <col min="6163" max="6400" width="9.109375" style="2"/>
    <col min="6401" max="6401" width="5.6640625" style="2" customWidth="1"/>
    <col min="6402" max="6402" width="21.6640625" style="2" customWidth="1"/>
    <col min="6403" max="6403" width="25.6640625" style="2" customWidth="1"/>
    <col min="6404" max="6404" width="16.88671875" style="2" customWidth="1"/>
    <col min="6405" max="6414" width="10.6640625" style="2" customWidth="1"/>
    <col min="6415" max="6418" width="0" style="2" hidden="1" customWidth="1"/>
    <col min="6419" max="6656" width="9.109375" style="2"/>
    <col min="6657" max="6657" width="5.6640625" style="2" customWidth="1"/>
    <col min="6658" max="6658" width="21.6640625" style="2" customWidth="1"/>
    <col min="6659" max="6659" width="25.6640625" style="2" customWidth="1"/>
    <col min="6660" max="6660" width="16.88671875" style="2" customWidth="1"/>
    <col min="6661" max="6670" width="10.6640625" style="2" customWidth="1"/>
    <col min="6671" max="6674" width="0" style="2" hidden="1" customWidth="1"/>
    <col min="6675" max="6912" width="9.109375" style="2"/>
    <col min="6913" max="6913" width="5.6640625" style="2" customWidth="1"/>
    <col min="6914" max="6914" width="21.6640625" style="2" customWidth="1"/>
    <col min="6915" max="6915" width="25.6640625" style="2" customWidth="1"/>
    <col min="6916" max="6916" width="16.88671875" style="2" customWidth="1"/>
    <col min="6917" max="6926" width="10.6640625" style="2" customWidth="1"/>
    <col min="6927" max="6930" width="0" style="2" hidden="1" customWidth="1"/>
    <col min="6931" max="7168" width="9.109375" style="2"/>
    <col min="7169" max="7169" width="5.6640625" style="2" customWidth="1"/>
    <col min="7170" max="7170" width="21.6640625" style="2" customWidth="1"/>
    <col min="7171" max="7171" width="25.6640625" style="2" customWidth="1"/>
    <col min="7172" max="7172" width="16.88671875" style="2" customWidth="1"/>
    <col min="7173" max="7182" width="10.6640625" style="2" customWidth="1"/>
    <col min="7183" max="7186" width="0" style="2" hidden="1" customWidth="1"/>
    <col min="7187" max="7424" width="9.109375" style="2"/>
    <col min="7425" max="7425" width="5.6640625" style="2" customWidth="1"/>
    <col min="7426" max="7426" width="21.6640625" style="2" customWidth="1"/>
    <col min="7427" max="7427" width="25.6640625" style="2" customWidth="1"/>
    <col min="7428" max="7428" width="16.88671875" style="2" customWidth="1"/>
    <col min="7429" max="7438" width="10.6640625" style="2" customWidth="1"/>
    <col min="7439" max="7442" width="0" style="2" hidden="1" customWidth="1"/>
    <col min="7443" max="7680" width="9.109375" style="2"/>
    <col min="7681" max="7681" width="5.6640625" style="2" customWidth="1"/>
    <col min="7682" max="7682" width="21.6640625" style="2" customWidth="1"/>
    <col min="7683" max="7683" width="25.6640625" style="2" customWidth="1"/>
    <col min="7684" max="7684" width="16.88671875" style="2" customWidth="1"/>
    <col min="7685" max="7694" width="10.6640625" style="2" customWidth="1"/>
    <col min="7695" max="7698" width="0" style="2" hidden="1" customWidth="1"/>
    <col min="7699" max="7936" width="9.109375" style="2"/>
    <col min="7937" max="7937" width="5.6640625" style="2" customWidth="1"/>
    <col min="7938" max="7938" width="21.6640625" style="2" customWidth="1"/>
    <col min="7939" max="7939" width="25.6640625" style="2" customWidth="1"/>
    <col min="7940" max="7940" width="16.88671875" style="2" customWidth="1"/>
    <col min="7941" max="7950" width="10.6640625" style="2" customWidth="1"/>
    <col min="7951" max="7954" width="0" style="2" hidden="1" customWidth="1"/>
    <col min="7955" max="8192" width="9.109375" style="2"/>
    <col min="8193" max="8193" width="5.6640625" style="2" customWidth="1"/>
    <col min="8194" max="8194" width="21.6640625" style="2" customWidth="1"/>
    <col min="8195" max="8195" width="25.6640625" style="2" customWidth="1"/>
    <col min="8196" max="8196" width="16.88671875" style="2" customWidth="1"/>
    <col min="8197" max="8206" width="10.6640625" style="2" customWidth="1"/>
    <col min="8207" max="8210" width="0" style="2" hidden="1" customWidth="1"/>
    <col min="8211" max="8448" width="9.109375" style="2"/>
    <col min="8449" max="8449" width="5.6640625" style="2" customWidth="1"/>
    <col min="8450" max="8450" width="21.6640625" style="2" customWidth="1"/>
    <col min="8451" max="8451" width="25.6640625" style="2" customWidth="1"/>
    <col min="8452" max="8452" width="16.88671875" style="2" customWidth="1"/>
    <col min="8453" max="8462" width="10.6640625" style="2" customWidth="1"/>
    <col min="8463" max="8466" width="0" style="2" hidden="1" customWidth="1"/>
    <col min="8467" max="8704" width="9.109375" style="2"/>
    <col min="8705" max="8705" width="5.6640625" style="2" customWidth="1"/>
    <col min="8706" max="8706" width="21.6640625" style="2" customWidth="1"/>
    <col min="8707" max="8707" width="25.6640625" style="2" customWidth="1"/>
    <col min="8708" max="8708" width="16.88671875" style="2" customWidth="1"/>
    <col min="8709" max="8718" width="10.6640625" style="2" customWidth="1"/>
    <col min="8719" max="8722" width="0" style="2" hidden="1" customWidth="1"/>
    <col min="8723" max="8960" width="9.109375" style="2"/>
    <col min="8961" max="8961" width="5.6640625" style="2" customWidth="1"/>
    <col min="8962" max="8962" width="21.6640625" style="2" customWidth="1"/>
    <col min="8963" max="8963" width="25.6640625" style="2" customWidth="1"/>
    <col min="8964" max="8964" width="16.88671875" style="2" customWidth="1"/>
    <col min="8965" max="8974" width="10.6640625" style="2" customWidth="1"/>
    <col min="8975" max="8978" width="0" style="2" hidden="1" customWidth="1"/>
    <col min="8979" max="9216" width="9.109375" style="2"/>
    <col min="9217" max="9217" width="5.6640625" style="2" customWidth="1"/>
    <col min="9218" max="9218" width="21.6640625" style="2" customWidth="1"/>
    <col min="9219" max="9219" width="25.6640625" style="2" customWidth="1"/>
    <col min="9220" max="9220" width="16.88671875" style="2" customWidth="1"/>
    <col min="9221" max="9230" width="10.6640625" style="2" customWidth="1"/>
    <col min="9231" max="9234" width="0" style="2" hidden="1" customWidth="1"/>
    <col min="9235" max="9472" width="9.109375" style="2"/>
    <col min="9473" max="9473" width="5.6640625" style="2" customWidth="1"/>
    <col min="9474" max="9474" width="21.6640625" style="2" customWidth="1"/>
    <col min="9475" max="9475" width="25.6640625" style="2" customWidth="1"/>
    <col min="9476" max="9476" width="16.88671875" style="2" customWidth="1"/>
    <col min="9477" max="9486" width="10.6640625" style="2" customWidth="1"/>
    <col min="9487" max="9490" width="0" style="2" hidden="1" customWidth="1"/>
    <col min="9491" max="9728" width="9.109375" style="2"/>
    <col min="9729" max="9729" width="5.6640625" style="2" customWidth="1"/>
    <col min="9730" max="9730" width="21.6640625" style="2" customWidth="1"/>
    <col min="9731" max="9731" width="25.6640625" style="2" customWidth="1"/>
    <col min="9732" max="9732" width="16.88671875" style="2" customWidth="1"/>
    <col min="9733" max="9742" width="10.6640625" style="2" customWidth="1"/>
    <col min="9743" max="9746" width="0" style="2" hidden="1" customWidth="1"/>
    <col min="9747" max="9984" width="9.109375" style="2"/>
    <col min="9985" max="9985" width="5.6640625" style="2" customWidth="1"/>
    <col min="9986" max="9986" width="21.6640625" style="2" customWidth="1"/>
    <col min="9987" max="9987" width="25.6640625" style="2" customWidth="1"/>
    <col min="9988" max="9988" width="16.88671875" style="2" customWidth="1"/>
    <col min="9989" max="9998" width="10.6640625" style="2" customWidth="1"/>
    <col min="9999" max="10002" width="0" style="2" hidden="1" customWidth="1"/>
    <col min="10003" max="10240" width="9.109375" style="2"/>
    <col min="10241" max="10241" width="5.6640625" style="2" customWidth="1"/>
    <col min="10242" max="10242" width="21.6640625" style="2" customWidth="1"/>
    <col min="10243" max="10243" width="25.6640625" style="2" customWidth="1"/>
    <col min="10244" max="10244" width="16.88671875" style="2" customWidth="1"/>
    <col min="10245" max="10254" width="10.6640625" style="2" customWidth="1"/>
    <col min="10255" max="10258" width="0" style="2" hidden="1" customWidth="1"/>
    <col min="10259" max="10496" width="9.109375" style="2"/>
    <col min="10497" max="10497" width="5.6640625" style="2" customWidth="1"/>
    <col min="10498" max="10498" width="21.6640625" style="2" customWidth="1"/>
    <col min="10499" max="10499" width="25.6640625" style="2" customWidth="1"/>
    <col min="10500" max="10500" width="16.88671875" style="2" customWidth="1"/>
    <col min="10501" max="10510" width="10.6640625" style="2" customWidth="1"/>
    <col min="10511" max="10514" width="0" style="2" hidden="1" customWidth="1"/>
    <col min="10515" max="10752" width="9.109375" style="2"/>
    <col min="10753" max="10753" width="5.6640625" style="2" customWidth="1"/>
    <col min="10754" max="10754" width="21.6640625" style="2" customWidth="1"/>
    <col min="10755" max="10755" width="25.6640625" style="2" customWidth="1"/>
    <col min="10756" max="10756" width="16.88671875" style="2" customWidth="1"/>
    <col min="10757" max="10766" width="10.6640625" style="2" customWidth="1"/>
    <col min="10767" max="10770" width="0" style="2" hidden="1" customWidth="1"/>
    <col min="10771" max="11008" width="9.109375" style="2"/>
    <col min="11009" max="11009" width="5.6640625" style="2" customWidth="1"/>
    <col min="11010" max="11010" width="21.6640625" style="2" customWidth="1"/>
    <col min="11011" max="11011" width="25.6640625" style="2" customWidth="1"/>
    <col min="11012" max="11012" width="16.88671875" style="2" customWidth="1"/>
    <col min="11013" max="11022" width="10.6640625" style="2" customWidth="1"/>
    <col min="11023" max="11026" width="0" style="2" hidden="1" customWidth="1"/>
    <col min="11027" max="11264" width="9.109375" style="2"/>
    <col min="11265" max="11265" width="5.6640625" style="2" customWidth="1"/>
    <col min="11266" max="11266" width="21.6640625" style="2" customWidth="1"/>
    <col min="11267" max="11267" width="25.6640625" style="2" customWidth="1"/>
    <col min="11268" max="11268" width="16.88671875" style="2" customWidth="1"/>
    <col min="11269" max="11278" width="10.6640625" style="2" customWidth="1"/>
    <col min="11279" max="11282" width="0" style="2" hidden="1" customWidth="1"/>
    <col min="11283" max="11520" width="9.109375" style="2"/>
    <col min="11521" max="11521" width="5.6640625" style="2" customWidth="1"/>
    <col min="11522" max="11522" width="21.6640625" style="2" customWidth="1"/>
    <col min="11523" max="11523" width="25.6640625" style="2" customWidth="1"/>
    <col min="11524" max="11524" width="16.88671875" style="2" customWidth="1"/>
    <col min="11525" max="11534" width="10.6640625" style="2" customWidth="1"/>
    <col min="11535" max="11538" width="0" style="2" hidden="1" customWidth="1"/>
    <col min="11539" max="11776" width="9.109375" style="2"/>
    <col min="11777" max="11777" width="5.6640625" style="2" customWidth="1"/>
    <col min="11778" max="11778" width="21.6640625" style="2" customWidth="1"/>
    <col min="11779" max="11779" width="25.6640625" style="2" customWidth="1"/>
    <col min="11780" max="11780" width="16.88671875" style="2" customWidth="1"/>
    <col min="11781" max="11790" width="10.6640625" style="2" customWidth="1"/>
    <col min="11791" max="11794" width="0" style="2" hidden="1" customWidth="1"/>
    <col min="11795" max="12032" width="9.109375" style="2"/>
    <col min="12033" max="12033" width="5.6640625" style="2" customWidth="1"/>
    <col min="12034" max="12034" width="21.6640625" style="2" customWidth="1"/>
    <col min="12035" max="12035" width="25.6640625" style="2" customWidth="1"/>
    <col min="12036" max="12036" width="16.88671875" style="2" customWidth="1"/>
    <col min="12037" max="12046" width="10.6640625" style="2" customWidth="1"/>
    <col min="12047" max="12050" width="0" style="2" hidden="1" customWidth="1"/>
    <col min="12051" max="12288" width="9.109375" style="2"/>
    <col min="12289" max="12289" width="5.6640625" style="2" customWidth="1"/>
    <col min="12290" max="12290" width="21.6640625" style="2" customWidth="1"/>
    <col min="12291" max="12291" width="25.6640625" style="2" customWidth="1"/>
    <col min="12292" max="12292" width="16.88671875" style="2" customWidth="1"/>
    <col min="12293" max="12302" width="10.6640625" style="2" customWidth="1"/>
    <col min="12303" max="12306" width="0" style="2" hidden="1" customWidth="1"/>
    <col min="12307" max="12544" width="9.109375" style="2"/>
    <col min="12545" max="12545" width="5.6640625" style="2" customWidth="1"/>
    <col min="12546" max="12546" width="21.6640625" style="2" customWidth="1"/>
    <col min="12547" max="12547" width="25.6640625" style="2" customWidth="1"/>
    <col min="12548" max="12548" width="16.88671875" style="2" customWidth="1"/>
    <col min="12549" max="12558" width="10.6640625" style="2" customWidth="1"/>
    <col min="12559" max="12562" width="0" style="2" hidden="1" customWidth="1"/>
    <col min="12563" max="12800" width="9.109375" style="2"/>
    <col min="12801" max="12801" width="5.6640625" style="2" customWidth="1"/>
    <col min="12802" max="12802" width="21.6640625" style="2" customWidth="1"/>
    <col min="12803" max="12803" width="25.6640625" style="2" customWidth="1"/>
    <col min="12804" max="12804" width="16.88671875" style="2" customWidth="1"/>
    <col min="12805" max="12814" width="10.6640625" style="2" customWidth="1"/>
    <col min="12815" max="12818" width="0" style="2" hidden="1" customWidth="1"/>
    <col min="12819" max="13056" width="9.109375" style="2"/>
    <col min="13057" max="13057" width="5.6640625" style="2" customWidth="1"/>
    <col min="13058" max="13058" width="21.6640625" style="2" customWidth="1"/>
    <col min="13059" max="13059" width="25.6640625" style="2" customWidth="1"/>
    <col min="13060" max="13060" width="16.88671875" style="2" customWidth="1"/>
    <col min="13061" max="13070" width="10.6640625" style="2" customWidth="1"/>
    <col min="13071" max="13074" width="0" style="2" hidden="1" customWidth="1"/>
    <col min="13075" max="13312" width="9.109375" style="2"/>
    <col min="13313" max="13313" width="5.6640625" style="2" customWidth="1"/>
    <col min="13314" max="13314" width="21.6640625" style="2" customWidth="1"/>
    <col min="13315" max="13315" width="25.6640625" style="2" customWidth="1"/>
    <col min="13316" max="13316" width="16.88671875" style="2" customWidth="1"/>
    <col min="13317" max="13326" width="10.6640625" style="2" customWidth="1"/>
    <col min="13327" max="13330" width="0" style="2" hidden="1" customWidth="1"/>
    <col min="13331" max="13568" width="9.109375" style="2"/>
    <col min="13569" max="13569" width="5.6640625" style="2" customWidth="1"/>
    <col min="13570" max="13570" width="21.6640625" style="2" customWidth="1"/>
    <col min="13571" max="13571" width="25.6640625" style="2" customWidth="1"/>
    <col min="13572" max="13572" width="16.88671875" style="2" customWidth="1"/>
    <col min="13573" max="13582" width="10.6640625" style="2" customWidth="1"/>
    <col min="13583" max="13586" width="0" style="2" hidden="1" customWidth="1"/>
    <col min="13587" max="13824" width="9.109375" style="2"/>
    <col min="13825" max="13825" width="5.6640625" style="2" customWidth="1"/>
    <col min="13826" max="13826" width="21.6640625" style="2" customWidth="1"/>
    <col min="13827" max="13827" width="25.6640625" style="2" customWidth="1"/>
    <col min="13828" max="13828" width="16.88671875" style="2" customWidth="1"/>
    <col min="13829" max="13838" width="10.6640625" style="2" customWidth="1"/>
    <col min="13839" max="13842" width="0" style="2" hidden="1" customWidth="1"/>
    <col min="13843" max="14080" width="9.109375" style="2"/>
    <col min="14081" max="14081" width="5.6640625" style="2" customWidth="1"/>
    <col min="14082" max="14082" width="21.6640625" style="2" customWidth="1"/>
    <col min="14083" max="14083" width="25.6640625" style="2" customWidth="1"/>
    <col min="14084" max="14084" width="16.88671875" style="2" customWidth="1"/>
    <col min="14085" max="14094" width="10.6640625" style="2" customWidth="1"/>
    <col min="14095" max="14098" width="0" style="2" hidden="1" customWidth="1"/>
    <col min="14099" max="14336" width="9.109375" style="2"/>
    <col min="14337" max="14337" width="5.6640625" style="2" customWidth="1"/>
    <col min="14338" max="14338" width="21.6640625" style="2" customWidth="1"/>
    <col min="14339" max="14339" width="25.6640625" style="2" customWidth="1"/>
    <col min="14340" max="14340" width="16.88671875" style="2" customWidth="1"/>
    <col min="14341" max="14350" width="10.6640625" style="2" customWidth="1"/>
    <col min="14351" max="14354" width="0" style="2" hidden="1" customWidth="1"/>
    <col min="14355" max="14592" width="9.109375" style="2"/>
    <col min="14593" max="14593" width="5.6640625" style="2" customWidth="1"/>
    <col min="14594" max="14594" width="21.6640625" style="2" customWidth="1"/>
    <col min="14595" max="14595" width="25.6640625" style="2" customWidth="1"/>
    <col min="14596" max="14596" width="16.88671875" style="2" customWidth="1"/>
    <col min="14597" max="14606" width="10.6640625" style="2" customWidth="1"/>
    <col min="14607" max="14610" width="0" style="2" hidden="1" customWidth="1"/>
    <col min="14611" max="14848" width="9.109375" style="2"/>
    <col min="14849" max="14849" width="5.6640625" style="2" customWidth="1"/>
    <col min="14850" max="14850" width="21.6640625" style="2" customWidth="1"/>
    <col min="14851" max="14851" width="25.6640625" style="2" customWidth="1"/>
    <col min="14852" max="14852" width="16.88671875" style="2" customWidth="1"/>
    <col min="14853" max="14862" width="10.6640625" style="2" customWidth="1"/>
    <col min="14863" max="14866" width="0" style="2" hidden="1" customWidth="1"/>
    <col min="14867" max="15104" width="9.109375" style="2"/>
    <col min="15105" max="15105" width="5.6640625" style="2" customWidth="1"/>
    <col min="15106" max="15106" width="21.6640625" style="2" customWidth="1"/>
    <col min="15107" max="15107" width="25.6640625" style="2" customWidth="1"/>
    <col min="15108" max="15108" width="16.88671875" style="2" customWidth="1"/>
    <col min="15109" max="15118" width="10.6640625" style="2" customWidth="1"/>
    <col min="15119" max="15122" width="0" style="2" hidden="1" customWidth="1"/>
    <col min="15123" max="15360" width="9.109375" style="2"/>
    <col min="15361" max="15361" width="5.6640625" style="2" customWidth="1"/>
    <col min="15362" max="15362" width="21.6640625" style="2" customWidth="1"/>
    <col min="15363" max="15363" width="25.6640625" style="2" customWidth="1"/>
    <col min="15364" max="15364" width="16.88671875" style="2" customWidth="1"/>
    <col min="15365" max="15374" width="10.6640625" style="2" customWidth="1"/>
    <col min="15375" max="15378" width="0" style="2" hidden="1" customWidth="1"/>
    <col min="15379" max="15616" width="9.109375" style="2"/>
    <col min="15617" max="15617" width="5.6640625" style="2" customWidth="1"/>
    <col min="15618" max="15618" width="21.6640625" style="2" customWidth="1"/>
    <col min="15619" max="15619" width="25.6640625" style="2" customWidth="1"/>
    <col min="15620" max="15620" width="16.88671875" style="2" customWidth="1"/>
    <col min="15621" max="15630" width="10.6640625" style="2" customWidth="1"/>
    <col min="15631" max="15634" width="0" style="2" hidden="1" customWidth="1"/>
    <col min="15635" max="15872" width="9.109375" style="2"/>
    <col min="15873" max="15873" width="5.6640625" style="2" customWidth="1"/>
    <col min="15874" max="15874" width="21.6640625" style="2" customWidth="1"/>
    <col min="15875" max="15875" width="25.6640625" style="2" customWidth="1"/>
    <col min="15876" max="15876" width="16.88671875" style="2" customWidth="1"/>
    <col min="15877" max="15886" width="10.6640625" style="2" customWidth="1"/>
    <col min="15887" max="15890" width="0" style="2" hidden="1" customWidth="1"/>
    <col min="15891" max="16128" width="9.109375" style="2"/>
    <col min="16129" max="16129" width="5.6640625" style="2" customWidth="1"/>
    <col min="16130" max="16130" width="21.6640625" style="2" customWidth="1"/>
    <col min="16131" max="16131" width="25.6640625" style="2" customWidth="1"/>
    <col min="16132" max="16132" width="16.88671875" style="2" customWidth="1"/>
    <col min="16133" max="16142" width="10.6640625" style="2" customWidth="1"/>
    <col min="16143" max="16146" width="0" style="2" hidden="1" customWidth="1"/>
    <col min="16147" max="16384" width="9.109375" style="2"/>
  </cols>
  <sheetData>
    <row r="1" spans="1:18" x14ac:dyDescent="0.25">
      <c r="A1" s="1" t="s">
        <v>0</v>
      </c>
    </row>
    <row r="3" spans="1:18" s="6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</row>
    <row r="4" spans="1:18" s="6" customFormat="1" ht="16.8" x14ac:dyDescent="0.25">
      <c r="F4" s="7" t="str">
        <f>'[1]1'!E5</f>
        <v>KABUPATEN/KOTA</v>
      </c>
      <c r="G4" s="8" t="str">
        <f>'[1]1'!F5</f>
        <v>BULUKUMBA</v>
      </c>
      <c r="K4" s="4"/>
      <c r="L4" s="4"/>
      <c r="M4" s="4"/>
      <c r="N4" s="4"/>
      <c r="O4" s="5"/>
      <c r="P4" s="5"/>
      <c r="Q4" s="5"/>
    </row>
    <row r="5" spans="1:18" s="6" customFormat="1" ht="16.8" x14ac:dyDescent="0.25">
      <c r="F5" s="7" t="str">
        <f>'[1]1'!E6</f>
        <v xml:space="preserve">TAHUN </v>
      </c>
      <c r="G5" s="8">
        <f>'[1]1'!F6</f>
        <v>2021</v>
      </c>
      <c r="K5" s="4"/>
      <c r="L5" s="4"/>
      <c r="M5" s="4"/>
      <c r="N5" s="4"/>
      <c r="O5" s="5"/>
      <c r="P5" s="5"/>
      <c r="Q5" s="5"/>
    </row>
    <row r="6" spans="1:18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8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 t="s">
        <v>6</v>
      </c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8" x14ac:dyDescent="0.25">
      <c r="A8" s="10"/>
      <c r="B8" s="10"/>
      <c r="C8" s="10"/>
      <c r="D8" s="11"/>
      <c r="E8" s="15" t="s">
        <v>7</v>
      </c>
      <c r="F8" s="16"/>
      <c r="G8" s="15" t="s">
        <v>8</v>
      </c>
      <c r="H8" s="16"/>
      <c r="I8" s="15" t="s">
        <v>9</v>
      </c>
      <c r="J8" s="16"/>
      <c r="K8" s="15" t="s">
        <v>10</v>
      </c>
      <c r="L8" s="16"/>
      <c r="M8" s="15" t="s">
        <v>11</v>
      </c>
      <c r="N8" s="17"/>
    </row>
    <row r="9" spans="1:18" x14ac:dyDescent="0.25">
      <c r="A9" s="18"/>
      <c r="B9" s="18"/>
      <c r="C9" s="18"/>
      <c r="D9" s="19"/>
      <c r="E9" s="20" t="s">
        <v>12</v>
      </c>
      <c r="F9" s="21" t="s">
        <v>13</v>
      </c>
      <c r="G9" s="20" t="s">
        <v>12</v>
      </c>
      <c r="H9" s="21" t="s">
        <v>13</v>
      </c>
      <c r="I9" s="20" t="s">
        <v>12</v>
      </c>
      <c r="J9" s="21" t="s">
        <v>13</v>
      </c>
      <c r="K9" s="20" t="s">
        <v>12</v>
      </c>
      <c r="L9" s="21" t="s">
        <v>13</v>
      </c>
      <c r="M9" s="20" t="s">
        <v>12</v>
      </c>
      <c r="N9" s="21" t="s">
        <v>13</v>
      </c>
    </row>
    <row r="10" spans="1:18" x14ac:dyDescent="0.25">
      <c r="A10" s="22" t="s">
        <v>14</v>
      </c>
      <c r="B10" s="23" t="s">
        <v>15</v>
      </c>
      <c r="C10" s="23" t="s">
        <v>16</v>
      </c>
      <c r="D10" s="23" t="s">
        <v>17</v>
      </c>
      <c r="E10" s="23" t="s">
        <v>18</v>
      </c>
      <c r="F10" s="23" t="s">
        <v>19</v>
      </c>
      <c r="G10" s="23" t="s">
        <v>20</v>
      </c>
      <c r="H10" s="23" t="s">
        <v>21</v>
      </c>
      <c r="I10" s="23" t="s">
        <v>22</v>
      </c>
      <c r="J10" s="23" t="s">
        <v>23</v>
      </c>
      <c r="K10" s="23" t="s">
        <v>24</v>
      </c>
      <c r="L10" s="23" t="s">
        <v>25</v>
      </c>
      <c r="M10" s="23" t="s">
        <v>26</v>
      </c>
      <c r="N10" s="24" t="s">
        <v>27</v>
      </c>
      <c r="O10" s="25" t="s">
        <v>28</v>
      </c>
      <c r="P10" s="25" t="s">
        <v>29</v>
      </c>
      <c r="Q10" s="25" t="s">
        <v>30</v>
      </c>
    </row>
    <row r="11" spans="1:18" x14ac:dyDescent="0.25">
      <c r="A11" s="26">
        <f>'[1]9'!A9</f>
        <v>1</v>
      </c>
      <c r="B11" s="27" t="str">
        <f>'[1]9'!B9</f>
        <v>GANTARANG</v>
      </c>
      <c r="C11" s="27" t="str">
        <f>'[1]9'!C9</f>
        <v>1. PONRE</v>
      </c>
      <c r="D11" s="28">
        <v>6824</v>
      </c>
      <c r="E11" s="29">
        <f>177+25</f>
        <v>202</v>
      </c>
      <c r="F11" s="30">
        <f>E11/$D11*100</f>
        <v>2.9601406799531067</v>
      </c>
      <c r="G11" s="29">
        <f>163</f>
        <v>163</v>
      </c>
      <c r="H11" s="30">
        <f>G11/$D11*100</f>
        <v>2.38862837045721</v>
      </c>
      <c r="I11" s="29">
        <f>114</f>
        <v>114</v>
      </c>
      <c r="J11" s="30">
        <f>I11/$D11*100</f>
        <v>1.6705744431418523</v>
      </c>
      <c r="K11" s="29">
        <v>43</v>
      </c>
      <c r="L11" s="30">
        <f>K11/$D11*100</f>
        <v>0.63012895662368118</v>
      </c>
      <c r="M11" s="29">
        <v>12</v>
      </c>
      <c r="N11" s="31">
        <f>M11/$D11*100</f>
        <v>0.17584994138335289</v>
      </c>
      <c r="O11" s="32">
        <v>6148</v>
      </c>
      <c r="P11" s="33">
        <f>D11+200</f>
        <v>7024</v>
      </c>
      <c r="Q11" s="33">
        <f t="shared" ref="Q11:Q31" si="0">O11+P11</f>
        <v>13172</v>
      </c>
      <c r="R11" s="2">
        <v>18358</v>
      </c>
    </row>
    <row r="12" spans="1:18" x14ac:dyDescent="0.25">
      <c r="A12" s="34"/>
      <c r="B12" s="35"/>
      <c r="C12" s="35" t="str">
        <f>'[1]9'!C10</f>
        <v>2. GATTARENG</v>
      </c>
      <c r="D12" s="36">
        <v>7597</v>
      </c>
      <c r="E12" s="37">
        <f>135+13</f>
        <v>148</v>
      </c>
      <c r="F12" s="38">
        <f t="shared" ref="F12:F30" si="1">E12/$D12*100</f>
        <v>1.9481374226668422</v>
      </c>
      <c r="G12" s="37">
        <f>159+13</f>
        <v>172</v>
      </c>
      <c r="H12" s="38">
        <f t="shared" ref="H12:H30" si="2">G12/$D12*100</f>
        <v>2.2640515993155192</v>
      </c>
      <c r="I12" s="37">
        <v>8</v>
      </c>
      <c r="J12" s="38">
        <f t="shared" ref="J12:J30" si="3">I12/$D12*100</f>
        <v>0.10530472554955903</v>
      </c>
      <c r="K12" s="37">
        <v>1</v>
      </c>
      <c r="L12" s="38">
        <f t="shared" ref="L12:L30" si="4">K12/$D12*100</f>
        <v>1.3163090693694878E-2</v>
      </c>
      <c r="M12" s="37">
        <v>0</v>
      </c>
      <c r="N12" s="39">
        <f t="shared" ref="N12:N30" si="5">M12/$D12*100</f>
        <v>0</v>
      </c>
      <c r="O12" s="40">
        <v>6941</v>
      </c>
      <c r="P12" s="33">
        <f t="shared" ref="P12:P29" si="6">D12+200</f>
        <v>7797</v>
      </c>
      <c r="Q12" s="33">
        <f t="shared" si="0"/>
        <v>14738</v>
      </c>
      <c r="R12" s="2">
        <v>19262</v>
      </c>
    </row>
    <row r="13" spans="1:18" x14ac:dyDescent="0.25">
      <c r="A13" s="34"/>
      <c r="B13" s="35"/>
      <c r="C13" s="35" t="str">
        <f>'[1]9'!C11</f>
        <v>3. BONTONYELENG</v>
      </c>
      <c r="D13" s="36">
        <v>3873</v>
      </c>
      <c r="E13" s="37">
        <f>111+64</f>
        <v>175</v>
      </c>
      <c r="F13" s="38">
        <f>E13/$D13*100</f>
        <v>4.5184611412341855</v>
      </c>
      <c r="G13" s="37">
        <v>160</v>
      </c>
      <c r="H13" s="38">
        <f t="shared" si="2"/>
        <v>4.1311644719855405</v>
      </c>
      <c r="I13" s="37">
        <v>63</v>
      </c>
      <c r="J13" s="38">
        <f t="shared" si="3"/>
        <v>1.6266460108443066</v>
      </c>
      <c r="K13" s="37">
        <v>14</v>
      </c>
      <c r="L13" s="38">
        <f t="shared" si="4"/>
        <v>0.36147689129873484</v>
      </c>
      <c r="M13" s="37">
        <v>10</v>
      </c>
      <c r="N13" s="39">
        <f t="shared" si="5"/>
        <v>0.25819777949909628</v>
      </c>
      <c r="O13" s="40">
        <v>3249</v>
      </c>
      <c r="P13" s="33">
        <f t="shared" si="6"/>
        <v>4073</v>
      </c>
      <c r="Q13" s="33">
        <f t="shared" si="0"/>
        <v>7322</v>
      </c>
      <c r="R13" s="2">
        <v>17042</v>
      </c>
    </row>
    <row r="14" spans="1:18" x14ac:dyDescent="0.25">
      <c r="A14" s="34">
        <f>'[1]9'!A12</f>
        <v>2</v>
      </c>
      <c r="B14" s="35" t="str">
        <f>'[1]9'!B12</f>
        <v>KINDANG</v>
      </c>
      <c r="C14" s="35" t="str">
        <f>'[1]9'!C12</f>
        <v>4. BORONG RAPPOA</v>
      </c>
      <c r="D14" s="36">
        <v>2892</v>
      </c>
      <c r="E14" s="37">
        <f>25+31</f>
        <v>56</v>
      </c>
      <c r="F14" s="38">
        <f t="shared" si="1"/>
        <v>1.9363762102351314</v>
      </c>
      <c r="G14" s="37">
        <v>25</v>
      </c>
      <c r="H14" s="38">
        <f t="shared" si="2"/>
        <v>0.86445366528354084</v>
      </c>
      <c r="I14" s="37">
        <v>16</v>
      </c>
      <c r="J14" s="38">
        <f t="shared" si="3"/>
        <v>0.55325034578146615</v>
      </c>
      <c r="K14" s="37">
        <v>6</v>
      </c>
      <c r="L14" s="38">
        <f t="shared" si="4"/>
        <v>0.2074688796680498</v>
      </c>
      <c r="M14" s="37">
        <v>0</v>
      </c>
      <c r="N14" s="39">
        <f t="shared" si="5"/>
        <v>0</v>
      </c>
      <c r="O14" s="40">
        <v>2375</v>
      </c>
      <c r="P14" s="33">
        <v>517</v>
      </c>
      <c r="Q14" s="33">
        <f t="shared" si="0"/>
        <v>2892</v>
      </c>
      <c r="R14" s="2">
        <v>16644</v>
      </c>
    </row>
    <row r="15" spans="1:18" x14ac:dyDescent="0.25">
      <c r="A15" s="34"/>
      <c r="B15" s="35"/>
      <c r="C15" s="35" t="str">
        <f>'[1]9'!C13</f>
        <v>5. BALIBO</v>
      </c>
      <c r="D15" s="36">
        <v>4181</v>
      </c>
      <c r="E15" s="37">
        <f>131+51</f>
        <v>182</v>
      </c>
      <c r="F15" s="38">
        <f t="shared" si="1"/>
        <v>4.3530255919636449</v>
      </c>
      <c r="G15" s="37">
        <v>133</v>
      </c>
      <c r="H15" s="38">
        <f t="shared" si="2"/>
        <v>3.1810571633580484</v>
      </c>
      <c r="I15" s="37">
        <v>15</v>
      </c>
      <c r="J15" s="38">
        <f t="shared" si="3"/>
        <v>0.35876584549150925</v>
      </c>
      <c r="K15" s="37">
        <v>3</v>
      </c>
      <c r="L15" s="38">
        <f t="shared" si="4"/>
        <v>7.1753169098301844E-2</v>
      </c>
      <c r="M15" s="37">
        <v>1</v>
      </c>
      <c r="N15" s="39">
        <f t="shared" si="5"/>
        <v>2.391772303276728E-2</v>
      </c>
      <c r="O15" s="40">
        <v>3525</v>
      </c>
      <c r="P15" s="33">
        <f t="shared" si="6"/>
        <v>4381</v>
      </c>
      <c r="Q15" s="33">
        <f t="shared" si="0"/>
        <v>7906</v>
      </c>
      <c r="R15" s="2">
        <v>18238</v>
      </c>
    </row>
    <row r="16" spans="1:18" x14ac:dyDescent="0.25">
      <c r="A16" s="34">
        <f>'[1]9'!A14</f>
        <v>3</v>
      </c>
      <c r="B16" s="35" t="str">
        <f>'[1]9'!B14</f>
        <v>UJUNG BULU</v>
      </c>
      <c r="C16" s="35" t="str">
        <f>'[1]9'!C14</f>
        <v>6. CAILE</v>
      </c>
      <c r="D16" s="36">
        <v>4368</v>
      </c>
      <c r="E16" s="37">
        <f>253+28</f>
        <v>281</v>
      </c>
      <c r="F16" s="38">
        <f t="shared" si="1"/>
        <v>6.4331501831501825</v>
      </c>
      <c r="G16" s="37">
        <v>253</v>
      </c>
      <c r="H16" s="38">
        <f t="shared" si="2"/>
        <v>5.792124542124542</v>
      </c>
      <c r="I16" s="37">
        <v>0</v>
      </c>
      <c r="J16" s="38">
        <f t="shared" si="3"/>
        <v>0</v>
      </c>
      <c r="K16" s="37">
        <v>0</v>
      </c>
      <c r="L16" s="38">
        <f t="shared" si="4"/>
        <v>0</v>
      </c>
      <c r="M16" s="37">
        <v>0</v>
      </c>
      <c r="N16" s="39">
        <f t="shared" si="5"/>
        <v>0</v>
      </c>
      <c r="O16" s="40">
        <v>3246</v>
      </c>
      <c r="P16" s="33">
        <f t="shared" si="6"/>
        <v>4568</v>
      </c>
      <c r="Q16" s="33">
        <f t="shared" si="0"/>
        <v>7814</v>
      </c>
    </row>
    <row r="17" spans="1:18" x14ac:dyDescent="0.25">
      <c r="A17" s="34">
        <f>'[1]9'!A15</f>
        <v>4</v>
      </c>
      <c r="B17" s="35" t="str">
        <f>'[1]9'!B15</f>
        <v>UJUNG LOE</v>
      </c>
      <c r="C17" s="35" t="str">
        <f>'[1]9'!C15</f>
        <v>7. UJUNG LOE</v>
      </c>
      <c r="D17" s="36">
        <v>4928</v>
      </c>
      <c r="E17" s="37">
        <v>0</v>
      </c>
      <c r="F17" s="38">
        <f t="shared" si="1"/>
        <v>0</v>
      </c>
      <c r="G17" s="37">
        <v>0</v>
      </c>
      <c r="H17" s="38">
        <f t="shared" si="2"/>
        <v>0</v>
      </c>
      <c r="I17" s="37">
        <v>0</v>
      </c>
      <c r="J17" s="38">
        <f t="shared" si="3"/>
        <v>0</v>
      </c>
      <c r="K17" s="37">
        <v>0</v>
      </c>
      <c r="L17" s="38">
        <f t="shared" si="4"/>
        <v>0</v>
      </c>
      <c r="M17" s="37">
        <v>0</v>
      </c>
      <c r="N17" s="39">
        <f t="shared" si="5"/>
        <v>0</v>
      </c>
      <c r="O17" s="40">
        <v>4253</v>
      </c>
      <c r="P17" s="33">
        <f t="shared" si="6"/>
        <v>5128</v>
      </c>
      <c r="Q17" s="33">
        <f t="shared" si="0"/>
        <v>9381</v>
      </c>
      <c r="R17" s="2">
        <f>SUM(R11:R16)</f>
        <v>89544</v>
      </c>
    </row>
    <row r="18" spans="1:18" x14ac:dyDescent="0.25">
      <c r="A18" s="34"/>
      <c r="B18" s="35"/>
      <c r="C18" s="35" t="str">
        <f>'[1]9'!C16</f>
        <v>8. MANYAMPA</v>
      </c>
      <c r="D18" s="36">
        <v>1481</v>
      </c>
      <c r="E18" s="37">
        <f>30+22</f>
        <v>52</v>
      </c>
      <c r="F18" s="38">
        <f t="shared" si="1"/>
        <v>3.5111411208642807</v>
      </c>
      <c r="G18" s="37">
        <v>20</v>
      </c>
      <c r="H18" s="38">
        <f t="shared" si="2"/>
        <v>1.3504388926401081</v>
      </c>
      <c r="I18" s="37">
        <f>2+2</f>
        <v>4</v>
      </c>
      <c r="J18" s="38">
        <f t="shared" si="3"/>
        <v>0.27008777852802163</v>
      </c>
      <c r="K18" s="37">
        <v>0</v>
      </c>
      <c r="L18" s="38">
        <f t="shared" si="4"/>
        <v>0</v>
      </c>
      <c r="M18" s="37">
        <v>0</v>
      </c>
      <c r="N18" s="39">
        <f t="shared" si="5"/>
        <v>0</v>
      </c>
      <c r="O18" s="40">
        <v>1099</v>
      </c>
      <c r="P18" s="33">
        <v>382</v>
      </c>
      <c r="Q18" s="33">
        <f t="shared" si="0"/>
        <v>1481</v>
      </c>
    </row>
    <row r="19" spans="1:18" x14ac:dyDescent="0.25">
      <c r="A19" s="34"/>
      <c r="B19" s="35"/>
      <c r="C19" s="35" t="str">
        <f>'[1]9'!C17</f>
        <v>9. PALANGISANG</v>
      </c>
      <c r="D19" s="36">
        <v>2916</v>
      </c>
      <c r="E19" s="37">
        <f>89+61</f>
        <v>150</v>
      </c>
      <c r="F19" s="38">
        <f t="shared" si="1"/>
        <v>5.1440329218106999</v>
      </c>
      <c r="G19" s="37">
        <v>66</v>
      </c>
      <c r="H19" s="38">
        <v>43</v>
      </c>
      <c r="I19" s="37">
        <v>27</v>
      </c>
      <c r="J19" s="38">
        <f t="shared" si="3"/>
        <v>0.92592592592592582</v>
      </c>
      <c r="K19" s="37">
        <v>7</v>
      </c>
      <c r="L19" s="38">
        <f t="shared" si="4"/>
        <v>0.24005486968449932</v>
      </c>
      <c r="M19" s="37">
        <v>0</v>
      </c>
      <c r="N19" s="39">
        <f t="shared" si="5"/>
        <v>0</v>
      </c>
      <c r="O19" s="40">
        <v>2534</v>
      </c>
      <c r="P19" s="33">
        <f t="shared" si="6"/>
        <v>3116</v>
      </c>
      <c r="Q19" s="33">
        <f t="shared" si="0"/>
        <v>5650</v>
      </c>
      <c r="R19" s="41">
        <f>R17-O31</f>
        <v>14465</v>
      </c>
    </row>
    <row r="20" spans="1:18" x14ac:dyDescent="0.25">
      <c r="A20" s="34">
        <f>'[1]9'!A18</f>
        <v>5</v>
      </c>
      <c r="B20" s="35" t="str">
        <f>'[1]9'!B18</f>
        <v>BONTO BAHARI</v>
      </c>
      <c r="C20" s="35" t="str">
        <f>'[1]9'!C18</f>
        <v>10. BONTO BAHARI</v>
      </c>
      <c r="D20" s="36">
        <v>4768</v>
      </c>
      <c r="E20" s="37">
        <f>34+5</f>
        <v>39</v>
      </c>
      <c r="F20" s="38">
        <f t="shared" si="1"/>
        <v>0.81795302013422821</v>
      </c>
      <c r="G20" s="37">
        <v>10</v>
      </c>
      <c r="H20" s="38">
        <f t="shared" si="2"/>
        <v>0.20973154362416108</v>
      </c>
      <c r="I20" s="37">
        <v>6</v>
      </c>
      <c r="J20" s="38">
        <f>I20/$D20*100</f>
        <v>0.12583892617449663</v>
      </c>
      <c r="K20" s="37">
        <v>14</v>
      </c>
      <c r="L20" s="38">
        <f t="shared" si="4"/>
        <v>0.2936241610738255</v>
      </c>
      <c r="M20" s="37">
        <v>2</v>
      </c>
      <c r="N20" s="39">
        <f>M20/$D20*100</f>
        <v>4.1946308724832217E-2</v>
      </c>
      <c r="O20" s="40">
        <v>4109</v>
      </c>
      <c r="P20" s="33">
        <f t="shared" si="6"/>
        <v>4968</v>
      </c>
      <c r="Q20" s="33">
        <f t="shared" si="0"/>
        <v>9077</v>
      </c>
    </row>
    <row r="21" spans="1:18" x14ac:dyDescent="0.25">
      <c r="A21" s="34">
        <f>'[1]9'!A19</f>
        <v>6</v>
      </c>
      <c r="B21" s="35" t="str">
        <f>'[1]9'!B19</f>
        <v>BONTO TIRO</v>
      </c>
      <c r="C21" s="35" t="str">
        <f>'[1]9'!C19</f>
        <v>11.BONTO TIRO</v>
      </c>
      <c r="D21" s="36">
        <v>2828</v>
      </c>
      <c r="E21" s="37">
        <f>40+55</f>
        <v>95</v>
      </c>
      <c r="F21" s="38">
        <f t="shared" si="1"/>
        <v>3.3592644978783595</v>
      </c>
      <c r="G21" s="37">
        <v>57</v>
      </c>
      <c r="H21" s="38">
        <f t="shared" si="2"/>
        <v>2.0155586987270153</v>
      </c>
      <c r="I21" s="37">
        <v>22</v>
      </c>
      <c r="J21" s="38">
        <f t="shared" si="3"/>
        <v>0.77793493635077793</v>
      </c>
      <c r="K21" s="37">
        <v>10</v>
      </c>
      <c r="L21" s="38">
        <f>K21/$D21*100</f>
        <v>0.3536067892503536</v>
      </c>
      <c r="M21" s="37">
        <v>24</v>
      </c>
      <c r="N21" s="39">
        <f t="shared" si="5"/>
        <v>0.84865629420084865</v>
      </c>
      <c r="O21" s="40">
        <v>2414</v>
      </c>
      <c r="P21" s="33">
        <f t="shared" si="6"/>
        <v>3028</v>
      </c>
      <c r="Q21" s="33">
        <f t="shared" si="0"/>
        <v>5442</v>
      </c>
      <c r="R21" s="41">
        <f>R19-P31</f>
        <v>-42139</v>
      </c>
    </row>
    <row r="22" spans="1:18" x14ac:dyDescent="0.25">
      <c r="A22" s="34"/>
      <c r="B22" s="35"/>
      <c r="C22" s="35" t="str">
        <f>'[1]9'!C20</f>
        <v>12. BATANG</v>
      </c>
      <c r="D22" s="36">
        <v>3372</v>
      </c>
      <c r="E22" s="37">
        <f>32+15</f>
        <v>47</v>
      </c>
      <c r="F22" s="38">
        <f t="shared" si="1"/>
        <v>1.3938315539739028</v>
      </c>
      <c r="G22" s="37">
        <v>58</v>
      </c>
      <c r="H22" s="38">
        <f t="shared" si="2"/>
        <v>1.7200474495848161</v>
      </c>
      <c r="I22" s="37">
        <v>76</v>
      </c>
      <c r="J22" s="38">
        <f t="shared" si="3"/>
        <v>2.2538552787663106</v>
      </c>
      <c r="K22" s="37">
        <v>30</v>
      </c>
      <c r="L22" s="38">
        <f t="shared" si="4"/>
        <v>0.88967971530249124</v>
      </c>
      <c r="M22" s="37">
        <v>27</v>
      </c>
      <c r="N22" s="39">
        <f t="shared" si="5"/>
        <v>0.80071174377224197</v>
      </c>
      <c r="O22" s="40">
        <v>2587</v>
      </c>
      <c r="P22" s="33">
        <v>785</v>
      </c>
      <c r="Q22" s="33">
        <f t="shared" si="0"/>
        <v>3372</v>
      </c>
    </row>
    <row r="23" spans="1:18" x14ac:dyDescent="0.25">
      <c r="A23" s="34">
        <f>'[1]9'!A21</f>
        <v>7</v>
      </c>
      <c r="B23" s="35" t="str">
        <f>'[1]9'!B21</f>
        <v>HERLANG</v>
      </c>
      <c r="C23" s="35" t="str">
        <f>'[1]9'!C21</f>
        <v>13. HERLANG</v>
      </c>
      <c r="D23" s="36">
        <v>3818</v>
      </c>
      <c r="E23" s="37">
        <f>494+83</f>
        <v>577</v>
      </c>
      <c r="F23" s="38">
        <f t="shared" si="1"/>
        <v>15.112624410686223</v>
      </c>
      <c r="G23" s="37">
        <v>349</v>
      </c>
      <c r="H23" s="38">
        <f t="shared" si="2"/>
        <v>9.1409114719748565</v>
      </c>
      <c r="I23" s="37">
        <v>0</v>
      </c>
      <c r="J23" s="38">
        <v>0</v>
      </c>
      <c r="K23" s="37">
        <v>0</v>
      </c>
      <c r="L23" s="38">
        <f t="shared" si="4"/>
        <v>0</v>
      </c>
      <c r="M23" s="37">
        <v>0</v>
      </c>
      <c r="N23" s="39">
        <f t="shared" si="5"/>
        <v>0</v>
      </c>
      <c r="O23" s="40">
        <v>2715</v>
      </c>
      <c r="P23" s="33">
        <v>1103</v>
      </c>
      <c r="Q23" s="33">
        <f t="shared" si="0"/>
        <v>3818</v>
      </c>
    </row>
    <row r="24" spans="1:18" x14ac:dyDescent="0.25">
      <c r="A24" s="34"/>
      <c r="B24" s="35"/>
      <c r="C24" s="35" t="str">
        <f>'[1]9'!C22</f>
        <v>14. KARASSING</v>
      </c>
      <c r="D24" s="36">
        <v>1780</v>
      </c>
      <c r="E24" s="37">
        <f>66+3</f>
        <v>69</v>
      </c>
      <c r="F24" s="38">
        <f t="shared" si="1"/>
        <v>3.8764044943820228</v>
      </c>
      <c r="G24" s="37">
        <v>58</v>
      </c>
      <c r="H24" s="38">
        <f t="shared" si="2"/>
        <v>3.2584269662921348</v>
      </c>
      <c r="I24" s="37">
        <v>0</v>
      </c>
      <c r="J24" s="38">
        <f t="shared" si="3"/>
        <v>0</v>
      </c>
      <c r="K24" s="37">
        <v>0</v>
      </c>
      <c r="L24" s="38">
        <f t="shared" si="4"/>
        <v>0</v>
      </c>
      <c r="M24" s="37">
        <v>0</v>
      </c>
      <c r="N24" s="39">
        <f t="shared" si="5"/>
        <v>0</v>
      </c>
      <c r="O24" s="40">
        <v>1421</v>
      </c>
      <c r="P24" s="33">
        <f t="shared" si="6"/>
        <v>1980</v>
      </c>
      <c r="Q24" s="33">
        <f t="shared" si="0"/>
        <v>3401</v>
      </c>
    </row>
    <row r="25" spans="1:18" x14ac:dyDescent="0.25">
      <c r="A25" s="34">
        <f>'[1]9'!A23</f>
        <v>8</v>
      </c>
      <c r="B25" s="35" t="str">
        <f>'[1]9'!B23</f>
        <v>KAJANG</v>
      </c>
      <c r="C25" s="35" t="str">
        <f>'[1]9'!C23</f>
        <v>15.KAJANG</v>
      </c>
      <c r="D25" s="36">
        <v>4153</v>
      </c>
      <c r="E25" s="37">
        <v>16</v>
      </c>
      <c r="F25" s="38">
        <f t="shared" si="1"/>
        <v>0.38526366482061158</v>
      </c>
      <c r="G25" s="37">
        <v>29</v>
      </c>
      <c r="H25" s="38">
        <f t="shared" si="2"/>
        <v>0.69829039248735847</v>
      </c>
      <c r="I25" s="37">
        <v>0</v>
      </c>
      <c r="J25" s="38">
        <f t="shared" si="3"/>
        <v>0</v>
      </c>
      <c r="K25" s="37">
        <v>0</v>
      </c>
      <c r="L25" s="38">
        <f t="shared" si="4"/>
        <v>0</v>
      </c>
      <c r="M25" s="37">
        <v>1</v>
      </c>
      <c r="N25" s="39">
        <f t="shared" si="5"/>
        <v>2.4078979051288224E-2</v>
      </c>
      <c r="O25" s="40">
        <v>3286</v>
      </c>
      <c r="P25" s="33">
        <v>867</v>
      </c>
      <c r="Q25" s="33">
        <f t="shared" si="0"/>
        <v>4153</v>
      </c>
    </row>
    <row r="26" spans="1:18" x14ac:dyDescent="0.25">
      <c r="A26" s="34"/>
      <c r="B26" s="35"/>
      <c r="C26" s="35" t="str">
        <f>'[1]9'!C24</f>
        <v>16. LEMBANNA</v>
      </c>
      <c r="D26" s="36">
        <v>3700</v>
      </c>
      <c r="E26" s="37">
        <v>32</v>
      </c>
      <c r="F26" s="38">
        <f t="shared" si="1"/>
        <v>0.86486486486486491</v>
      </c>
      <c r="G26" s="37">
        <v>98</v>
      </c>
      <c r="H26" s="38">
        <f t="shared" si="2"/>
        <v>2.6486486486486487</v>
      </c>
      <c r="I26" s="37">
        <v>112</v>
      </c>
      <c r="J26" s="38">
        <f t="shared" si="3"/>
        <v>3.0270270270270272</v>
      </c>
      <c r="K26" s="37">
        <v>63</v>
      </c>
      <c r="L26" s="38">
        <f t="shared" si="4"/>
        <v>1.7027027027027026</v>
      </c>
      <c r="M26" s="37">
        <v>32</v>
      </c>
      <c r="N26" s="39">
        <f t="shared" si="5"/>
        <v>0.86486486486486491</v>
      </c>
      <c r="O26" s="40">
        <v>2928</v>
      </c>
      <c r="P26" s="33">
        <v>772</v>
      </c>
      <c r="Q26" s="33">
        <f t="shared" si="0"/>
        <v>3700</v>
      </c>
    </row>
    <row r="27" spans="1:18" x14ac:dyDescent="0.25">
      <c r="A27" s="34"/>
      <c r="B27" s="35"/>
      <c r="C27" s="35" t="str">
        <f>'[1]9'!C25</f>
        <v>17.TANAH TOA</v>
      </c>
      <c r="D27" s="36">
        <v>3342</v>
      </c>
      <c r="E27" s="37">
        <f>51+33</f>
        <v>84</v>
      </c>
      <c r="F27" s="38">
        <f t="shared" si="1"/>
        <v>2.5134649910233393</v>
      </c>
      <c r="G27" s="37">
        <v>80</v>
      </c>
      <c r="H27" s="38">
        <f t="shared" si="2"/>
        <v>2.3937761819269898</v>
      </c>
      <c r="I27" s="37">
        <v>47</v>
      </c>
      <c r="J27" s="38">
        <f t="shared" si="3"/>
        <v>1.4063435068821066</v>
      </c>
      <c r="K27" s="37">
        <v>32</v>
      </c>
      <c r="L27" s="38">
        <f t="shared" si="4"/>
        <v>0.95751047277079593</v>
      </c>
      <c r="M27" s="37">
        <v>5</v>
      </c>
      <c r="N27" s="39">
        <f t="shared" si="5"/>
        <v>0.14961101137043686</v>
      </c>
      <c r="O27" s="40">
        <v>2627</v>
      </c>
      <c r="P27" s="33">
        <v>715</v>
      </c>
      <c r="Q27" s="33">
        <f t="shared" si="0"/>
        <v>3342</v>
      </c>
    </row>
    <row r="28" spans="1:18" x14ac:dyDescent="0.25">
      <c r="A28" s="34">
        <f>'[1]9'!A26</f>
        <v>9</v>
      </c>
      <c r="B28" s="35" t="str">
        <f>'[1]9'!B26</f>
        <v>BULUKUMPA</v>
      </c>
      <c r="C28" s="35" t="str">
        <f>'[1]9'!C26</f>
        <v>18. TANETE</v>
      </c>
      <c r="D28" s="36">
        <v>10240</v>
      </c>
      <c r="E28" s="37">
        <f>415+117</f>
        <v>532</v>
      </c>
      <c r="F28" s="38">
        <f t="shared" si="1"/>
        <v>5.1953125</v>
      </c>
      <c r="G28" s="37">
        <v>190</v>
      </c>
      <c r="H28" s="38">
        <f t="shared" si="2"/>
        <v>1.85546875</v>
      </c>
      <c r="I28" s="37">
        <v>46</v>
      </c>
      <c r="J28" s="38">
        <f t="shared" si="3"/>
        <v>0.44921874999999994</v>
      </c>
      <c r="K28" s="37">
        <v>9</v>
      </c>
      <c r="L28" s="38">
        <f t="shared" si="4"/>
        <v>8.7890625E-2</v>
      </c>
      <c r="M28" s="37">
        <v>42</v>
      </c>
      <c r="N28" s="39">
        <f t="shared" si="5"/>
        <v>0.41015625</v>
      </c>
      <c r="O28" s="40">
        <v>8804</v>
      </c>
      <c r="P28" s="33">
        <v>1436</v>
      </c>
      <c r="Q28" s="33">
        <f t="shared" si="0"/>
        <v>10240</v>
      </c>
    </row>
    <row r="29" spans="1:18" x14ac:dyDescent="0.25">
      <c r="A29" s="34"/>
      <c r="B29" s="35"/>
      <c r="C29" s="35" t="str">
        <f>'[1]9'!C27</f>
        <v>19. SALASSAE</v>
      </c>
      <c r="D29" s="36">
        <v>2531</v>
      </c>
      <c r="E29" s="37">
        <f>83+23</f>
        <v>106</v>
      </c>
      <c r="F29" s="38">
        <f t="shared" si="1"/>
        <v>4.1880679573291193</v>
      </c>
      <c r="G29" s="37">
        <v>60</v>
      </c>
      <c r="H29" s="38">
        <f t="shared" si="2"/>
        <v>2.3706045041485577</v>
      </c>
      <c r="I29" s="37">
        <v>2</v>
      </c>
      <c r="J29" s="38">
        <f t="shared" si="3"/>
        <v>7.9020150138285256E-2</v>
      </c>
      <c r="K29" s="37">
        <v>0</v>
      </c>
      <c r="L29" s="38">
        <f t="shared" si="4"/>
        <v>0</v>
      </c>
      <c r="M29" s="37">
        <v>0</v>
      </c>
      <c r="N29" s="39">
        <f t="shared" si="5"/>
        <v>0</v>
      </c>
      <c r="O29" s="40">
        <v>2099</v>
      </c>
      <c r="P29" s="33">
        <f t="shared" si="6"/>
        <v>2731</v>
      </c>
      <c r="Q29" s="33">
        <f t="shared" si="0"/>
        <v>4830</v>
      </c>
    </row>
    <row r="30" spans="1:18" x14ac:dyDescent="0.25">
      <c r="A30" s="42">
        <f>'[1]9'!A28</f>
        <v>10</v>
      </c>
      <c r="B30" s="43" t="str">
        <f>'[1]9'!B28</f>
        <v>RILAU ALE</v>
      </c>
      <c r="C30" s="43" t="str">
        <f>'[1]9'!C28</f>
        <v>20.BONTO BANGUN</v>
      </c>
      <c r="D30" s="44">
        <v>9952</v>
      </c>
      <c r="E30" s="45">
        <f>53+164</f>
        <v>217</v>
      </c>
      <c r="F30" s="46">
        <f t="shared" si="1"/>
        <v>2.1804662379421225</v>
      </c>
      <c r="G30" s="45">
        <v>60</v>
      </c>
      <c r="H30" s="46">
        <f t="shared" si="2"/>
        <v>0.60289389067524113</v>
      </c>
      <c r="I30" s="45">
        <v>21</v>
      </c>
      <c r="J30" s="46">
        <f t="shared" si="3"/>
        <v>0.21101286173633443</v>
      </c>
      <c r="K30" s="45">
        <v>8</v>
      </c>
      <c r="L30" s="46">
        <f t="shared" si="4"/>
        <v>8.0385852090032156E-2</v>
      </c>
      <c r="M30" s="45">
        <v>4</v>
      </c>
      <c r="N30" s="47">
        <f t="shared" si="5"/>
        <v>4.0192926045016078E-2</v>
      </c>
      <c r="O30" s="48">
        <v>8719</v>
      </c>
      <c r="P30" s="33">
        <v>1233</v>
      </c>
      <c r="Q30" s="33">
        <f t="shared" si="0"/>
        <v>9952</v>
      </c>
    </row>
    <row r="31" spans="1:18" ht="15.6" x14ac:dyDescent="0.25">
      <c r="A31" s="49" t="s">
        <v>31</v>
      </c>
      <c r="B31" s="50"/>
      <c r="C31" s="49"/>
      <c r="D31" s="51">
        <f>SUBTOTAL(109,D11:D30)</f>
        <v>89544</v>
      </c>
      <c r="E31" s="51">
        <f>SUBTOTAL(109,E11:E30)</f>
        <v>3060</v>
      </c>
      <c r="F31" s="52"/>
      <c r="G31" s="51">
        <f>SUBTOTAL(109,G11:G30)</f>
        <v>2041</v>
      </c>
      <c r="H31" s="52"/>
      <c r="I31" s="51">
        <f>SUBTOTAL(109,I11:I30)</f>
        <v>579</v>
      </c>
      <c r="J31" s="52"/>
      <c r="K31" s="51">
        <f>SUBTOTAL(109,K11:K30)</f>
        <v>240</v>
      </c>
      <c r="L31" s="52"/>
      <c r="M31" s="51">
        <f>SUBTOTAL(109,M11:M30)</f>
        <v>160</v>
      </c>
      <c r="N31" s="53"/>
      <c r="O31" s="54">
        <f>SUBTOTAL(109,O11:O30)</f>
        <v>75079</v>
      </c>
      <c r="P31" s="54">
        <f>SUBTOTAL(109,P11:P30)</f>
        <v>56604</v>
      </c>
      <c r="Q31" s="33">
        <f t="shared" si="0"/>
        <v>131683</v>
      </c>
    </row>
    <row r="32" spans="1:18" x14ac:dyDescent="0.25">
      <c r="A32" s="55"/>
      <c r="B32" s="56"/>
      <c r="C32" s="56"/>
      <c r="D32" s="57"/>
      <c r="E32" s="58"/>
      <c r="F32" s="59"/>
      <c r="G32" s="58"/>
      <c r="H32" s="59"/>
      <c r="I32" s="58"/>
      <c r="J32" s="59"/>
      <c r="K32" s="58"/>
      <c r="L32" s="59"/>
      <c r="M32" s="58"/>
      <c r="N32" s="60"/>
      <c r="O32" s="33"/>
      <c r="P32" s="33"/>
      <c r="Q32" s="33"/>
    </row>
    <row r="33" spans="1:2" x14ac:dyDescent="0.25">
      <c r="A33" s="61" t="s">
        <v>32</v>
      </c>
    </row>
    <row r="34" spans="1:2" x14ac:dyDescent="0.25">
      <c r="B34" s="2" t="s">
        <v>33</v>
      </c>
    </row>
  </sheetData>
  <mergeCells count="5">
    <mergeCell ref="A7:A9"/>
    <mergeCell ref="B7:B9"/>
    <mergeCell ref="C7:C9"/>
    <mergeCell ref="D7:D9"/>
    <mergeCell ref="E7:N7"/>
  </mergeCells>
  <pageMargins left="0.7" right="0.7" top="0.75" bottom="0.75" header="0.3" footer="0.3"/>
  <pageSetup paperSize="9" scale="74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2024-09-06T02:37:55Z</dcterms:created>
  <dcterms:modified xsi:type="dcterms:W3CDTF">2024-09-06T02:38:16Z</dcterms:modified>
</cp:coreProperties>
</file>