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28800" windowHeight="11535" activeTab="2"/>
  </bookViews>
  <sheets>
    <sheet name="Ok Gabung Semua 2025" sheetId="4" r:id="rId1"/>
    <sheet name="2025" sheetId="1" r:id="rId2"/>
    <sheet name="Update IKK" sheetId="3" r:id="rId3"/>
  </sheets>
  <definedNames>
    <definedName name="_xlnm.Print_Area" localSheetId="1">'2025'!$A$2:$O$35</definedName>
    <definedName name="_xlnm.Print_Area" localSheetId="0">'Ok Gabung Semua 2025'!$A$2:$O$40</definedName>
    <definedName name="_xlnm.Print_Area" localSheetId="2">'Update IKK'!$A$1:$H$22</definedName>
    <definedName name="_xlnm.Print_Titles" localSheetId="1">'2025'!$12:$13</definedName>
    <definedName name="_xlnm.Print_Titles" localSheetId="0">'Ok Gabung Semua 2025'!$12:$13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4" l="1"/>
  <c r="N24" i="4"/>
  <c r="N23" i="4"/>
  <c r="N22" i="4"/>
  <c r="N21" i="4"/>
  <c r="N20" i="4"/>
  <c r="N19" i="4"/>
  <c r="N18" i="4"/>
  <c r="N17" i="4"/>
  <c r="K16" i="4"/>
  <c r="J16" i="4"/>
  <c r="G16" i="4"/>
  <c r="L15" i="4"/>
  <c r="K15" i="4"/>
  <c r="J15" i="4"/>
  <c r="I15" i="4"/>
  <c r="H15" i="4"/>
  <c r="G15" i="4"/>
  <c r="F15" i="4"/>
  <c r="E15" i="4"/>
  <c r="D15" i="4"/>
  <c r="F10" i="3"/>
  <c r="N10" i="3"/>
  <c r="N16" i="4" l="1"/>
  <c r="N15" i="4"/>
  <c r="N14" i="4" s="1"/>
  <c r="M10" i="3"/>
  <c r="N29" i="4" l="1"/>
  <c r="N25" i="1"/>
  <c r="N24" i="1"/>
  <c r="N23" i="1"/>
  <c r="N22" i="1"/>
  <c r="N21" i="1"/>
  <c r="N20" i="1"/>
  <c r="N19" i="1"/>
  <c r="N18" i="1"/>
  <c r="N17" i="1"/>
  <c r="K16" i="1"/>
  <c r="J16" i="1"/>
  <c r="G16" i="1"/>
  <c r="L15" i="1"/>
  <c r="K15" i="1"/>
  <c r="J15" i="1"/>
  <c r="I15" i="1"/>
  <c r="H15" i="1"/>
  <c r="G15" i="1"/>
  <c r="F15" i="1"/>
  <c r="E15" i="1"/>
  <c r="D15" i="1"/>
  <c r="D28" i="4"/>
  <c r="G28" i="4"/>
  <c r="F28" i="4"/>
  <c r="I28" i="4"/>
  <c r="E28" i="4"/>
  <c r="K28" i="4"/>
  <c r="H28" i="4"/>
  <c r="J28" i="4"/>
  <c r="L28" i="4"/>
  <c r="M28" i="4"/>
  <c r="N27" i="4"/>
  <c r="N16" i="1" l="1"/>
  <c r="N15" i="1"/>
  <c r="N28" i="4"/>
  <c r="N26" i="4" s="1"/>
  <c r="N30" i="4" s="1"/>
  <c r="N14" i="1" l="1"/>
</calcChain>
</file>

<file path=xl/sharedStrings.xml><?xml version="1.0" encoding="utf-8"?>
<sst xmlns="http://schemas.openxmlformats.org/spreadsheetml/2006/main" count="122" uniqueCount="72">
  <si>
    <t>PEMERINTAH KABUPATEN BULUKUMBA</t>
  </si>
  <si>
    <t xml:space="preserve">       DINAS PERTANIAN DAN KETAHANAN PANGAN</t>
  </si>
  <si>
    <t xml:space="preserve">Jl. Sultan Hasanuddin No. 44 Telp./Fax (0413) 81089 </t>
  </si>
  <si>
    <t>Email : dtphp.blk@gmail.com.   Website : www.distphbunbulukumbakab.go.id</t>
  </si>
  <si>
    <t>NO</t>
  </si>
  <si>
    <t>Jenis Penyakit</t>
  </si>
  <si>
    <t>Jumlah Kasus/Kecamatan</t>
  </si>
  <si>
    <t>Total</t>
  </si>
  <si>
    <t>Ket.</t>
  </si>
  <si>
    <t>Gantarang</t>
  </si>
  <si>
    <t>Ujung Loe</t>
  </si>
  <si>
    <t>Bontotiro</t>
  </si>
  <si>
    <t>Bulukumpa</t>
  </si>
  <si>
    <t>Herlang</t>
  </si>
  <si>
    <t>Kajang</t>
  </si>
  <si>
    <t>Bontobahari</t>
  </si>
  <si>
    <t>Kindang</t>
  </si>
  <si>
    <t>Rilau Ale</t>
  </si>
  <si>
    <t>Ujung Bulu</t>
  </si>
  <si>
    <t>A.</t>
  </si>
  <si>
    <t>Pelayanan Kuratif &amp; Rehabilitatif</t>
  </si>
  <si>
    <t>Rabies</t>
  </si>
  <si>
    <t>Flu</t>
  </si>
  <si>
    <t>Pink Eye</t>
  </si>
  <si>
    <t>PMK</t>
  </si>
  <si>
    <t>B.</t>
  </si>
  <si>
    <t>Pelayanan Preventif</t>
  </si>
  <si>
    <t>Pengobatan Suportif</t>
  </si>
  <si>
    <t>TOTAL</t>
  </si>
  <si>
    <t xml:space="preserve">Bulukumba,          </t>
  </si>
  <si>
    <t>Kepala UPTD Puskeswan</t>
  </si>
  <si>
    <t>drh. MIZWAR AMANSYAH</t>
  </si>
  <si>
    <t>Pangkat : Penata Tk. I / III.d</t>
  </si>
  <si>
    <t>NIP. 19870412 201503 1 011</t>
  </si>
  <si>
    <t>Brucellosis</t>
  </si>
  <si>
    <t>Otitis</t>
  </si>
  <si>
    <t>Scabies, Ringworm</t>
  </si>
  <si>
    <t>JUMLAH KEJADIAN PENYAKIT / KASUS TAHUN BERJALAN TAHUN 2025</t>
  </si>
  <si>
    <t>DI KABUPATEN BULUKUMBA</t>
  </si>
  <si>
    <t>TAHUN 2025</t>
  </si>
  <si>
    <t>Rumus</t>
  </si>
  <si>
    <t>Jl. Sultan Hasanuddin No. 44  Bulukumba 92514</t>
  </si>
  <si>
    <t>Data Kejadian dan Jumlah Kasus Penyakit Hewan Menular Kabupaten Bulukumba</t>
  </si>
  <si>
    <t>No</t>
  </si>
  <si>
    <t>IKK Outcome</t>
  </si>
  <si>
    <t>Jumlah Kasus Sebelumnya</t>
  </si>
  <si>
    <t>Jumlah Kasus Tahun Berjalan</t>
  </si>
  <si>
    <t>Bobot</t>
  </si>
  <si>
    <t>Keterangan</t>
  </si>
  <si>
    <t>Persentase penurunan kejadian dan jumlah kasus penyakit hewan menular</t>
  </si>
  <si>
    <t>(Jumlah kejadian kasus penyakit tahun berjalan - jumlah kejadian kasus penyakit tahun sebelumnya) / Jumlah kasus penyakit tahun sebelumnya X 100 %</t>
  </si>
  <si>
    <t>Mengetahui:</t>
  </si>
  <si>
    <t>Kepala Dinas</t>
  </si>
  <si>
    <t>Bulukumba,          Januari 2026</t>
  </si>
  <si>
    <t xml:space="preserve">Plt. </t>
  </si>
  <si>
    <t>Pangkat : Pembina Tk.I / IV.b</t>
  </si>
  <si>
    <t>NIP. 19710601 199703 2 006</t>
  </si>
  <si>
    <t>Lyssa Rabies</t>
  </si>
  <si>
    <t>Kasus Gigitan pada Manusia</t>
  </si>
  <si>
    <t>Helmintiasis</t>
  </si>
  <si>
    <t>Infestasi Ektoparasit</t>
  </si>
  <si>
    <t>Bovine Ephimeral Fever</t>
  </si>
  <si>
    <t>Uji Positif RBT di BBVet Maros</t>
  </si>
  <si>
    <t>Surra</t>
  </si>
  <si>
    <t>Uji Positif PCMB di BBVet Maros</t>
  </si>
  <si>
    <t>Vaksinasi PMK</t>
  </si>
  <si>
    <t>Vaksinasi Rabies</t>
  </si>
  <si>
    <t>Vaksinasi Anjing &amp; Kucing</t>
  </si>
  <si>
    <t>Vaksinasi Sapi, Kambing, Kerbau</t>
  </si>
  <si>
    <t>TRISMIATI, SP.M.A.P</t>
  </si>
  <si>
    <t>1. Masih ditemukan adanya kasus PMK dilapangan baik yang  bergejala klinis ataupun berdasarkan hasil pemeriksaan positif laboratorium BBVet Maros. 
2. Ditemukan kasus penyakit ternak positif pada ternak yang akan dilalulintaskan/ ternak keluar daerah (PMK, Surra, dan Brucellosis)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</si>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</sst>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3809]dd/mm/yyyy;@"/>
  </numFmts>
  <fonts count="13" x14ac:knownFonts="1">
    <font>
      <sz val="11"/>
      <color theme="1"/>
      <name val="Calibri"/>
      <family val="2"/>
      <scheme val="minor"/>
    </font>
    <font>
      <sz val="14"/>
      <name val="Tahoma"/>
      <family val="2"/>
    </font>
    <font>
      <b/>
      <sz val="16"/>
      <name val="Tahoma"/>
      <family val="2"/>
    </font>
    <font>
      <i/>
      <sz val="8"/>
      <name val="Tahoma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rgb="FFFF0000"/>
      <name val="Cambria"/>
      <family val="1"/>
    </font>
    <font>
      <sz val="12"/>
      <color rgb="FFFF0000"/>
      <name val="Cambria"/>
      <family val="1"/>
    </font>
    <font>
      <b/>
      <u/>
      <sz val="12"/>
      <color rgb="FFFF0000"/>
      <name val="Cambria"/>
      <family val="1"/>
    </font>
    <font>
      <b/>
      <u/>
      <sz val="12"/>
      <color theme="1"/>
      <name val="Cambria"/>
      <family val="1"/>
    </font>
    <font>
      <sz val="11"/>
      <color theme="1"/>
      <name val="Cambria"/>
      <family val="1"/>
    </font>
    <font>
      <sz val="12"/>
      <name val="Tahoma"/>
      <family val="2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/>
    <xf numFmtId="0" fontId="4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/>
    <xf numFmtId="0" fontId="4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0" fontId="10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41686</xdr:colOff>
      <xdr:row>1</xdr:row>
      <xdr:rowOff>57150</xdr:rowOff>
    </xdr:from>
    <xdr:to>
      <xdr:col>4</xdr:col>
      <xdr:colOff>895350</xdr:colOff>
      <xdr:row>4</xdr:row>
      <xdr:rowOff>171449</xdr:rowOff>
    </xdr:to>
    <xdr:pic>
      <xdr:nvPicPr>
        <xdr:cNvPr id="2" name="Picture 1" descr="logo bulukumba kecil">
          <a:extLst>
            <a:ext uri="{FF2B5EF4-FFF2-40B4-BE49-F238E27FC236}">
              <a16:creationId xmlns="" xmlns:a16="http://schemas.microsoft.com/office/drawing/2014/main" id="{0BA20B76-3204-4632-A7BA-1255686978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536" y="247650"/>
          <a:ext cx="853664" cy="76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911636</xdr:colOff>
      <xdr:row>1</xdr:row>
      <xdr:rowOff>22225</xdr:rowOff>
    </xdr:from>
    <xdr:to>
      <xdr:col>4</xdr:col>
      <xdr:colOff>781050</xdr:colOff>
      <xdr:row>4</xdr:row>
      <xdr:rowOff>136524</xdr:rowOff>
    </xdr:to>
    <xdr:pic>
      <xdr:nvPicPr>
        <xdr:cNvPr id="2" name="Picture 1" descr="logo bulukumba kecil">
          <a:extLst>
            <a:ext uri="{FF2B5EF4-FFF2-40B4-BE49-F238E27FC236}">
              <a16:creationId xmlns="" xmlns:a16="http://schemas.microsoft.com/office/drawing/2014/main" id="{0DA9733A-A291-4EEB-B9AA-F77036D8C2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6011" y="212725"/>
          <a:ext cx="853664" cy="765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657224</xdr:colOff>
      <xdr:row>0</xdr:row>
      <xdr:rowOff>168275</xdr:rowOff>
    </xdr:from>
    <xdr:to>
      <xdr:col>1</xdr:col>
      <xdr:colOff>1343025</xdr:colOff>
      <xdr:row>3</xdr:row>
      <xdr:rowOff>165100</xdr:rowOff>
    </xdr:to>
    <xdr:pic>
      <xdr:nvPicPr>
        <xdr:cNvPr id="2" name="Picture 1" descr="logo bulukumba kecil">
          <a:extLst>
            <a:ext uri="{FF2B5EF4-FFF2-40B4-BE49-F238E27FC236}">
              <a16:creationId xmlns="" xmlns:a16="http://schemas.microsoft.com/office/drawing/2014/main" id="{36F21A77-6C4A-4C8D-841E-61AAFF425A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" y="101600"/>
          <a:ext cx="685801" cy="64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topLeftCell="A13" zoomScale="60" zoomScaleNormal="70" workbookViewId="0">
      <pane ySplit="1" topLeftCell="A14" activePane="bottomLeft" state="frozen"/>
      <selection activeCell="A13" sqref="A13"/>
      <selection pane="bottomLeft" activeCell="K45" sqref="K45"/>
    </sheetView>
  </sheetViews>
  <sheetFormatPr defaultRowHeight="15.75" x14ac:dyDescent="0.25"/>
  <cols>
    <col min="1" max="2" width="4.85546875" style="1" customWidth="1"/>
    <col min="3" max="3" width="20.140625" style="1" customWidth="1"/>
    <col min="4" max="4" width="14.85546875" style="1" customWidth="1"/>
    <col min="5" max="6" width="14.28515625" style="1" customWidth="1"/>
    <col min="7" max="7" width="15.42578125" style="1" customWidth="1"/>
    <col min="8" max="9" width="12.85546875" style="1" customWidth="1"/>
    <col min="10" max="10" width="16.85546875" style="1" customWidth="1"/>
    <col min="11" max="11" width="12" style="1" customWidth="1"/>
    <col min="12" max="12" width="13.140625" style="1" customWidth="1"/>
    <col min="13" max="13" width="16" style="1" customWidth="1"/>
    <col min="14" max="14" width="10.140625" style="1" customWidth="1"/>
    <col min="15" max="15" width="20.42578125" style="1" customWidth="1"/>
    <col min="16" max="16384" width="9.140625" style="1"/>
  </cols>
  <sheetData>
    <row r="1" spans="1:15" customFormat="1" ht="15" x14ac:dyDescent="0.25"/>
    <row r="2" spans="1:15" customFormat="1" ht="18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customFormat="1" ht="19.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customFormat="1" ht="13.5" customHeight="1" x14ac:dyDescent="0.2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customFormat="1" ht="14.25" customHeight="1" thickBot="1" x14ac:dyDescent="0.3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6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6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s="23" customFormat="1" ht="21.75" customHeight="1" x14ac:dyDescent="0.25">
      <c r="A8" s="59" t="s">
        <v>37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 s="23" customFormat="1" ht="21.75" customHeight="1" x14ac:dyDescent="0.25">
      <c r="A9" s="59" t="s">
        <v>38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s="23" customFormat="1" ht="21.75" customHeight="1" x14ac:dyDescent="0.25">
      <c r="A10" s="59" t="s">
        <v>39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60" t="s">
        <v>4</v>
      </c>
      <c r="B12" s="62" t="s">
        <v>5</v>
      </c>
      <c r="C12" s="63"/>
      <c r="D12" s="66" t="s">
        <v>6</v>
      </c>
      <c r="E12" s="66"/>
      <c r="F12" s="66"/>
      <c r="G12" s="66"/>
      <c r="H12" s="66"/>
      <c r="I12" s="66"/>
      <c r="J12" s="66"/>
      <c r="K12" s="66"/>
      <c r="L12" s="66"/>
      <c r="M12" s="66"/>
      <c r="N12" s="66" t="s">
        <v>7</v>
      </c>
      <c r="O12" s="66" t="s">
        <v>8</v>
      </c>
    </row>
    <row r="13" spans="1:15" s="5" customFormat="1" ht="16.5" customHeight="1" x14ac:dyDescent="0.25">
      <c r="A13" s="61"/>
      <c r="B13" s="64"/>
      <c r="C13" s="65"/>
      <c r="D13" s="3" t="s">
        <v>9</v>
      </c>
      <c r="E13" s="3" t="s">
        <v>10</v>
      </c>
      <c r="F13" s="3" t="s">
        <v>11</v>
      </c>
      <c r="G13" s="3" t="s">
        <v>12</v>
      </c>
      <c r="H13" s="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3" t="s">
        <v>18</v>
      </c>
      <c r="N13" s="66"/>
      <c r="O13" s="66"/>
    </row>
    <row r="14" spans="1:15" s="5" customFormat="1" ht="32.25" customHeight="1" x14ac:dyDescent="0.25">
      <c r="A14" s="37" t="s">
        <v>19</v>
      </c>
      <c r="B14" s="50" t="s">
        <v>20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  <c r="N14" s="4">
        <f>SUM(N15:N25)</f>
        <v>4337</v>
      </c>
      <c r="O14" s="4"/>
    </row>
    <row r="15" spans="1:15" s="5" customFormat="1" ht="32.25" customHeight="1" x14ac:dyDescent="0.25">
      <c r="A15" s="38"/>
      <c r="B15" s="6">
        <v>1</v>
      </c>
      <c r="C15" s="20" t="s">
        <v>21</v>
      </c>
      <c r="D15" s="8">
        <f>13+18+12</f>
        <v>43</v>
      </c>
      <c r="E15" s="8">
        <f>19+10+17</f>
        <v>46</v>
      </c>
      <c r="F15" s="8">
        <f>24+17</f>
        <v>41</v>
      </c>
      <c r="G15" s="8">
        <f>44+24+6</f>
        <v>74</v>
      </c>
      <c r="H15" s="8">
        <f>37+4</f>
        <v>41</v>
      </c>
      <c r="I15" s="8">
        <f>27+19+9</f>
        <v>55</v>
      </c>
      <c r="J15" s="8">
        <f>28</f>
        <v>28</v>
      </c>
      <c r="K15" s="8">
        <f>1+17+11</f>
        <v>29</v>
      </c>
      <c r="L15" s="8">
        <f>33</f>
        <v>33</v>
      </c>
      <c r="M15" s="8">
        <v>19</v>
      </c>
      <c r="N15" s="4">
        <f>SUM(D15:M15)</f>
        <v>409</v>
      </c>
      <c r="O15" s="21" t="s">
        <v>58</v>
      </c>
    </row>
    <row r="16" spans="1:15" s="5" customFormat="1" ht="32.25" customHeight="1" x14ac:dyDescent="0.25">
      <c r="A16" s="38"/>
      <c r="B16" s="6">
        <v>2</v>
      </c>
      <c r="C16" s="20" t="s">
        <v>57</v>
      </c>
      <c r="D16" s="8">
        <v>0</v>
      </c>
      <c r="E16" s="8">
        <v>0</v>
      </c>
      <c r="F16" s="8">
        <v>0</v>
      </c>
      <c r="G16" s="8">
        <f>1</f>
        <v>1</v>
      </c>
      <c r="H16" s="8">
        <v>0</v>
      </c>
      <c r="I16" s="8">
        <v>0</v>
      </c>
      <c r="J16" s="8">
        <f>2</f>
        <v>2</v>
      </c>
      <c r="K16" s="8">
        <f>1+1+3+3+1</f>
        <v>9</v>
      </c>
      <c r="L16" s="8">
        <v>0</v>
      </c>
      <c r="M16" s="8">
        <v>0</v>
      </c>
      <c r="N16" s="4">
        <f t="shared" ref="N16:N25" si="0">SUM(D16:M16)</f>
        <v>12</v>
      </c>
      <c r="O16" s="8"/>
    </row>
    <row r="17" spans="1:15" s="5" customFormat="1" ht="32.25" customHeight="1" x14ac:dyDescent="0.25">
      <c r="A17" s="38"/>
      <c r="B17" s="6">
        <v>3</v>
      </c>
      <c r="C17" s="20" t="s">
        <v>24</v>
      </c>
      <c r="D17" s="8">
        <v>751</v>
      </c>
      <c r="E17" s="8">
        <v>161</v>
      </c>
      <c r="F17" s="8">
        <v>14</v>
      </c>
      <c r="G17" s="8">
        <v>111</v>
      </c>
      <c r="H17" s="8">
        <v>3</v>
      </c>
      <c r="I17" s="8">
        <v>7</v>
      </c>
      <c r="J17" s="8">
        <v>22</v>
      </c>
      <c r="K17" s="8">
        <v>125</v>
      </c>
      <c r="L17" s="8">
        <v>45</v>
      </c>
      <c r="M17" s="8">
        <v>116</v>
      </c>
      <c r="N17" s="4">
        <f t="shared" si="0"/>
        <v>1355</v>
      </c>
      <c r="O17" s="8"/>
    </row>
    <row r="18" spans="1:15" s="5" customFormat="1" ht="32.25" customHeight="1" x14ac:dyDescent="0.25">
      <c r="A18" s="38"/>
      <c r="B18" s="6">
        <v>4</v>
      </c>
      <c r="C18" s="20" t="s">
        <v>59</v>
      </c>
      <c r="D18" s="8">
        <v>112</v>
      </c>
      <c r="E18" s="8">
        <v>67</v>
      </c>
      <c r="F18" s="8">
        <v>29</v>
      </c>
      <c r="G18" s="8">
        <v>216</v>
      </c>
      <c r="H18" s="8">
        <v>107</v>
      </c>
      <c r="I18" s="8">
        <v>62</v>
      </c>
      <c r="J18" s="8">
        <v>90</v>
      </c>
      <c r="K18" s="8">
        <v>29</v>
      </c>
      <c r="L18" s="8">
        <v>29</v>
      </c>
      <c r="M18" s="8">
        <v>218</v>
      </c>
      <c r="N18" s="4">
        <f t="shared" si="0"/>
        <v>959</v>
      </c>
      <c r="O18" s="8"/>
    </row>
    <row r="19" spans="1:15" s="5" customFormat="1" ht="32.25" customHeight="1" x14ac:dyDescent="0.25">
      <c r="A19" s="38"/>
      <c r="B19" s="6">
        <v>5</v>
      </c>
      <c r="C19" s="20" t="s">
        <v>60</v>
      </c>
      <c r="D19" s="8">
        <v>98</v>
      </c>
      <c r="E19" s="8">
        <v>8</v>
      </c>
      <c r="F19" s="8">
        <v>10</v>
      </c>
      <c r="G19" s="8">
        <v>58</v>
      </c>
      <c r="H19" s="8">
        <v>8</v>
      </c>
      <c r="I19" s="8">
        <v>0</v>
      </c>
      <c r="J19" s="8">
        <v>11</v>
      </c>
      <c r="K19" s="8">
        <v>6</v>
      </c>
      <c r="L19" s="8">
        <v>10</v>
      </c>
      <c r="M19" s="8">
        <v>67</v>
      </c>
      <c r="N19" s="4">
        <f t="shared" si="0"/>
        <v>276</v>
      </c>
      <c r="O19" s="21" t="s">
        <v>36</v>
      </c>
    </row>
    <row r="20" spans="1:15" s="5" customFormat="1" ht="32.25" customHeight="1" x14ac:dyDescent="0.25">
      <c r="A20" s="38"/>
      <c r="B20" s="6">
        <v>6</v>
      </c>
      <c r="C20" s="20" t="s">
        <v>22</v>
      </c>
      <c r="D20" s="8">
        <v>213</v>
      </c>
      <c r="E20" s="8">
        <v>16</v>
      </c>
      <c r="F20" s="8">
        <v>16</v>
      </c>
      <c r="G20" s="8">
        <v>65</v>
      </c>
      <c r="H20" s="8">
        <v>7</v>
      </c>
      <c r="I20" s="8">
        <v>9</v>
      </c>
      <c r="J20" s="8">
        <v>56</v>
      </c>
      <c r="K20" s="8">
        <v>16</v>
      </c>
      <c r="L20" s="8">
        <v>16</v>
      </c>
      <c r="M20" s="8">
        <v>65</v>
      </c>
      <c r="N20" s="4">
        <f t="shared" si="0"/>
        <v>479</v>
      </c>
      <c r="O20" s="8"/>
    </row>
    <row r="21" spans="1:15" s="5" customFormat="1" ht="32.25" customHeight="1" x14ac:dyDescent="0.25">
      <c r="A21" s="38"/>
      <c r="B21" s="6">
        <v>7</v>
      </c>
      <c r="C21" s="20" t="s">
        <v>23</v>
      </c>
      <c r="D21" s="8">
        <v>3</v>
      </c>
      <c r="E21" s="8">
        <v>8</v>
      </c>
      <c r="F21" s="8">
        <v>4</v>
      </c>
      <c r="G21" s="8">
        <v>3</v>
      </c>
      <c r="H21" s="8">
        <v>37</v>
      </c>
      <c r="I21" s="8">
        <v>0</v>
      </c>
      <c r="J21" s="8">
        <v>0</v>
      </c>
      <c r="K21" s="8">
        <v>4</v>
      </c>
      <c r="L21" s="8">
        <v>4</v>
      </c>
      <c r="M21" s="8">
        <v>3</v>
      </c>
      <c r="N21" s="4">
        <f t="shared" si="0"/>
        <v>66</v>
      </c>
      <c r="O21" s="8"/>
    </row>
    <row r="22" spans="1:15" s="5" customFormat="1" ht="32.25" customHeight="1" x14ac:dyDescent="0.25">
      <c r="A22" s="38"/>
      <c r="B22" s="6">
        <v>8</v>
      </c>
      <c r="C22" s="20" t="s">
        <v>61</v>
      </c>
      <c r="D22" s="8">
        <v>228</v>
      </c>
      <c r="E22" s="8">
        <v>44</v>
      </c>
      <c r="F22" s="8">
        <v>4</v>
      </c>
      <c r="G22" s="8">
        <v>110</v>
      </c>
      <c r="H22" s="8">
        <v>144</v>
      </c>
      <c r="I22" s="8">
        <v>38</v>
      </c>
      <c r="J22" s="8">
        <v>0</v>
      </c>
      <c r="K22" s="8">
        <v>4</v>
      </c>
      <c r="L22" s="8">
        <v>4</v>
      </c>
      <c r="M22" s="8">
        <v>110</v>
      </c>
      <c r="N22" s="4">
        <f t="shared" si="0"/>
        <v>686</v>
      </c>
      <c r="O22" s="8"/>
    </row>
    <row r="23" spans="1:15" s="5" customFormat="1" ht="32.25" customHeight="1" x14ac:dyDescent="0.25">
      <c r="A23" s="38"/>
      <c r="B23" s="6">
        <v>9</v>
      </c>
      <c r="C23" s="20" t="s">
        <v>63</v>
      </c>
      <c r="D23" s="8">
        <v>0</v>
      </c>
      <c r="E23" s="8">
        <v>0</v>
      </c>
      <c r="F23" s="8">
        <v>0</v>
      </c>
      <c r="G23" s="8">
        <v>30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30</v>
      </c>
      <c r="N23" s="4">
        <f t="shared" si="0"/>
        <v>60</v>
      </c>
      <c r="O23" s="21" t="s">
        <v>64</v>
      </c>
    </row>
    <row r="24" spans="1:15" s="5" customFormat="1" ht="32.25" customHeight="1" x14ac:dyDescent="0.25">
      <c r="A24" s="38"/>
      <c r="B24" s="6">
        <v>10</v>
      </c>
      <c r="C24" s="20" t="s">
        <v>34</v>
      </c>
      <c r="D24" s="8">
        <v>0</v>
      </c>
      <c r="E24" s="8">
        <v>0</v>
      </c>
      <c r="F24" s="8">
        <v>0</v>
      </c>
      <c r="G24" s="8">
        <v>17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17</v>
      </c>
      <c r="N24" s="4">
        <f t="shared" si="0"/>
        <v>34</v>
      </c>
      <c r="O24" s="21" t="s">
        <v>62</v>
      </c>
    </row>
    <row r="25" spans="1:15" s="5" customFormat="1" ht="32.25" customHeight="1" x14ac:dyDescent="0.25">
      <c r="A25" s="39"/>
      <c r="B25" s="6">
        <v>11</v>
      </c>
      <c r="C25" s="20" t="s">
        <v>35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1</v>
      </c>
      <c r="N25" s="4">
        <f t="shared" si="0"/>
        <v>1</v>
      </c>
      <c r="O25" s="8"/>
    </row>
    <row r="26" spans="1:15" s="5" customFormat="1" ht="23.25" customHeight="1" x14ac:dyDescent="0.25">
      <c r="A26" s="43" t="s">
        <v>25</v>
      </c>
      <c r="B26" s="53" t="s">
        <v>26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4">
        <f>SUM(N27:N29)</f>
        <v>29589</v>
      </c>
      <c r="O26" s="8"/>
    </row>
    <row r="27" spans="1:15" s="5" customFormat="1" ht="34.5" customHeight="1" x14ac:dyDescent="0.25">
      <c r="A27" s="44"/>
      <c r="B27" s="6">
        <v>1</v>
      </c>
      <c r="C27" s="9" t="s">
        <v>27</v>
      </c>
      <c r="D27" s="8">
        <v>3147</v>
      </c>
      <c r="E27" s="8">
        <v>1942</v>
      </c>
      <c r="F27" s="8">
        <v>1814</v>
      </c>
      <c r="G27" s="8">
        <v>1814</v>
      </c>
      <c r="H27" s="8">
        <v>1488</v>
      </c>
      <c r="I27" s="8">
        <v>3325</v>
      </c>
      <c r="J27" s="8">
        <v>1055</v>
      </c>
      <c r="K27" s="8">
        <v>643</v>
      </c>
      <c r="L27" s="8">
        <v>545</v>
      </c>
      <c r="M27" s="8">
        <v>484</v>
      </c>
      <c r="N27" s="4">
        <f t="shared" ref="N27" si="1">SUM(D27:M27)</f>
        <v>16257</v>
      </c>
      <c r="O27" s="8"/>
    </row>
    <row r="28" spans="1:15" s="5" customFormat="1" ht="37.5" customHeight="1" x14ac:dyDescent="0.25">
      <c r="A28" s="44"/>
      <c r="B28" s="6">
        <v>2</v>
      </c>
      <c r="C28" s="7" t="s">
        <v>65</v>
      </c>
      <c r="D28" s="8">
        <f>783+712+360</f>
        <v>1855</v>
      </c>
      <c r="E28" s="8">
        <f>254+498+2+656+10+207</f>
        <v>1627</v>
      </c>
      <c r="F28" s="8">
        <f>497+334+228+205</f>
        <v>1264</v>
      </c>
      <c r="G28" s="8">
        <f>1546+433+222+382</f>
        <v>2583</v>
      </c>
      <c r="H28" s="8">
        <f>398+496+256</f>
        <v>1150</v>
      </c>
      <c r="I28" s="8">
        <f>1081+51+749+7+1037</f>
        <v>2925</v>
      </c>
      <c r="J28" s="8">
        <f>368+299</f>
        <v>667</v>
      </c>
      <c r="K28" s="8">
        <f>100+30+213+12+53+6</f>
        <v>414</v>
      </c>
      <c r="L28" s="8">
        <f>6+178+302</f>
        <v>486</v>
      </c>
      <c r="M28" s="8">
        <f>49+72+2+54</f>
        <v>177</v>
      </c>
      <c r="N28" s="4">
        <f>SUM(D28:M28)</f>
        <v>13148</v>
      </c>
      <c r="O28" s="21" t="s">
        <v>68</v>
      </c>
    </row>
    <row r="29" spans="1:15" s="5" customFormat="1" ht="44.25" customHeight="1" x14ac:dyDescent="0.25">
      <c r="A29" s="45"/>
      <c r="B29" s="6">
        <v>3</v>
      </c>
      <c r="C29" s="7" t="s">
        <v>66</v>
      </c>
      <c r="D29" s="8">
        <v>11</v>
      </c>
      <c r="E29" s="8">
        <v>0</v>
      </c>
      <c r="F29" s="8">
        <v>0</v>
      </c>
      <c r="G29" s="8">
        <v>3</v>
      </c>
      <c r="H29" s="8">
        <v>0</v>
      </c>
      <c r="I29" s="8">
        <v>0</v>
      </c>
      <c r="J29" s="8">
        <v>40</v>
      </c>
      <c r="K29" s="8">
        <v>26</v>
      </c>
      <c r="L29" s="8">
        <v>2</v>
      </c>
      <c r="M29" s="8">
        <v>102</v>
      </c>
      <c r="N29" s="4">
        <f>SUM(D29:M29)</f>
        <v>184</v>
      </c>
      <c r="O29" s="21" t="s">
        <v>67</v>
      </c>
    </row>
    <row r="30" spans="1:15" s="5" customFormat="1" ht="15.75" customHeight="1" x14ac:dyDescent="0.25">
      <c r="A30" s="56" t="s">
        <v>28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3">
        <f>N26+N14</f>
        <v>33926</v>
      </c>
      <c r="O30" s="10"/>
    </row>
    <row r="31" spans="1:15" ht="15.7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</row>
    <row r="32" spans="1:15" x14ac:dyDescent="0.25">
      <c r="A32" s="15"/>
      <c r="B32" s="15"/>
      <c r="C32" s="14"/>
      <c r="D32" s="15"/>
      <c r="L32" s="15"/>
      <c r="M32" s="42" t="s">
        <v>29</v>
      </c>
      <c r="N32" s="42"/>
      <c r="O32" s="42"/>
    </row>
    <row r="33" spans="1:15" ht="6.75" customHeight="1" x14ac:dyDescent="0.25">
      <c r="A33" s="42"/>
      <c r="B33" s="42"/>
      <c r="C33" s="42"/>
      <c r="D33" s="42"/>
      <c r="L33" s="15"/>
      <c r="M33" s="15"/>
      <c r="N33" s="15"/>
    </row>
    <row r="34" spans="1:15" x14ac:dyDescent="0.25">
      <c r="A34" s="46"/>
      <c r="B34" s="46"/>
      <c r="C34" s="46"/>
      <c r="D34" s="46"/>
      <c r="E34" s="16"/>
      <c r="L34" s="17"/>
      <c r="M34" s="47" t="s">
        <v>30</v>
      </c>
      <c r="N34" s="47"/>
      <c r="O34" s="47"/>
    </row>
    <row r="35" spans="1:15" ht="45" customHeight="1" x14ac:dyDescent="0.25">
      <c r="A35" s="46"/>
      <c r="B35" s="46"/>
      <c r="C35" s="46"/>
      <c r="D35" s="46"/>
      <c r="E35" s="16"/>
      <c r="L35" s="15"/>
      <c r="M35" s="15"/>
      <c r="N35" s="15"/>
    </row>
    <row r="36" spans="1:15" x14ac:dyDescent="0.25">
      <c r="A36" s="19"/>
      <c r="B36" s="19"/>
      <c r="C36" s="19"/>
      <c r="D36" s="19"/>
      <c r="E36" s="16"/>
      <c r="L36" s="15"/>
      <c r="M36" s="15"/>
      <c r="N36" s="15"/>
    </row>
    <row r="37" spans="1:15" ht="15.75" customHeight="1" x14ac:dyDescent="0.25">
      <c r="A37" s="19"/>
      <c r="B37" s="19"/>
      <c r="C37" s="19"/>
      <c r="D37" s="19"/>
      <c r="E37" s="16"/>
      <c r="L37" s="15"/>
      <c r="M37" s="15"/>
      <c r="N37" s="15"/>
    </row>
    <row r="38" spans="1:15" ht="18" customHeight="1" x14ac:dyDescent="0.25">
      <c r="A38" s="48"/>
      <c r="B38" s="48"/>
      <c r="C38" s="48"/>
      <c r="D38" s="48"/>
      <c r="E38" s="48"/>
      <c r="L38" s="15"/>
      <c r="M38" s="49" t="s">
        <v>31</v>
      </c>
      <c r="N38" s="49"/>
      <c r="O38" s="49"/>
    </row>
    <row r="39" spans="1:15" ht="15.75" customHeight="1" x14ac:dyDescent="0.25">
      <c r="A39" s="41"/>
      <c r="B39" s="41"/>
      <c r="C39" s="41"/>
      <c r="D39" s="41"/>
      <c r="E39" s="41"/>
      <c r="L39" s="15"/>
      <c r="M39" s="42" t="s">
        <v>32</v>
      </c>
      <c r="N39" s="42"/>
      <c r="O39" s="42"/>
    </row>
    <row r="40" spans="1:15" x14ac:dyDescent="0.25">
      <c r="A40" s="41"/>
      <c r="B40" s="41"/>
      <c r="C40" s="41"/>
      <c r="D40" s="41"/>
      <c r="E40" s="41"/>
      <c r="L40" s="15"/>
      <c r="M40" s="42" t="s">
        <v>33</v>
      </c>
      <c r="N40" s="42"/>
      <c r="O40" s="42"/>
    </row>
  </sheetData>
  <mergeCells count="26">
    <mergeCell ref="A9:O9"/>
    <mergeCell ref="A2:O2"/>
    <mergeCell ref="A3:O3"/>
    <mergeCell ref="A4:O4"/>
    <mergeCell ref="A5:O5"/>
    <mergeCell ref="A8:O8"/>
    <mergeCell ref="A10:O10"/>
    <mergeCell ref="A12:A13"/>
    <mergeCell ref="B12:C13"/>
    <mergeCell ref="D12:M12"/>
    <mergeCell ref="N12:N13"/>
    <mergeCell ref="O12:O13"/>
    <mergeCell ref="B14:M14"/>
    <mergeCell ref="B26:M26"/>
    <mergeCell ref="A30:M30"/>
    <mergeCell ref="M32:O32"/>
    <mergeCell ref="A33:D33"/>
    <mergeCell ref="A40:E40"/>
    <mergeCell ref="M40:O40"/>
    <mergeCell ref="A26:A29"/>
    <mergeCell ref="A34:D35"/>
    <mergeCell ref="M34:O34"/>
    <mergeCell ref="A38:E38"/>
    <mergeCell ref="M38:O38"/>
    <mergeCell ref="A39:E39"/>
    <mergeCell ref="M39:O3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60" orientation="landscape" horizontalDpi="0" verticalDpi="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60" zoomScaleNormal="70" workbookViewId="0">
      <selection activeCell="Y35" sqref="Y35"/>
    </sheetView>
  </sheetViews>
  <sheetFormatPr defaultRowHeight="15.75" x14ac:dyDescent="0.25"/>
  <cols>
    <col min="1" max="2" width="4.85546875" style="1" customWidth="1"/>
    <col min="3" max="3" width="20.140625" style="1" customWidth="1"/>
    <col min="4" max="4" width="14.85546875" style="1" customWidth="1"/>
    <col min="5" max="6" width="14.28515625" style="1" customWidth="1"/>
    <col min="7" max="7" width="15.42578125" style="1" customWidth="1"/>
    <col min="8" max="9" width="12.85546875" style="1" customWidth="1"/>
    <col min="10" max="10" width="16.85546875" style="1" customWidth="1"/>
    <col min="11" max="11" width="12" style="1" customWidth="1"/>
    <col min="12" max="12" width="13.140625" style="1" customWidth="1"/>
    <col min="13" max="13" width="16" style="1" customWidth="1"/>
    <col min="14" max="14" width="10.140625" style="1" customWidth="1"/>
    <col min="15" max="15" width="20" style="1" customWidth="1"/>
    <col min="16" max="16384" width="9.140625" style="1"/>
  </cols>
  <sheetData>
    <row r="1" spans="1:15" customFormat="1" ht="15" x14ac:dyDescent="0.25"/>
    <row r="2" spans="1:15" customFormat="1" ht="18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customFormat="1" ht="19.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customFormat="1" ht="13.5" customHeight="1" x14ac:dyDescent="0.2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customFormat="1" ht="14.25" customHeight="1" thickBot="1" x14ac:dyDescent="0.3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6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6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s="23" customFormat="1" ht="21.75" customHeight="1" x14ac:dyDescent="0.25">
      <c r="A8" s="59" t="s">
        <v>37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 s="23" customFormat="1" ht="21.75" customHeight="1" x14ac:dyDescent="0.25">
      <c r="A9" s="59" t="s">
        <v>38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s="23" customFormat="1" ht="21.75" customHeight="1" x14ac:dyDescent="0.25">
      <c r="A10" s="59" t="s">
        <v>39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60" t="s">
        <v>4</v>
      </c>
      <c r="B12" s="62" t="s">
        <v>5</v>
      </c>
      <c r="C12" s="63"/>
      <c r="D12" s="66" t="s">
        <v>6</v>
      </c>
      <c r="E12" s="66"/>
      <c r="F12" s="66"/>
      <c r="G12" s="66"/>
      <c r="H12" s="66"/>
      <c r="I12" s="66"/>
      <c r="J12" s="66"/>
      <c r="K12" s="66"/>
      <c r="L12" s="66"/>
      <c r="M12" s="66"/>
      <c r="N12" s="66" t="s">
        <v>7</v>
      </c>
      <c r="O12" s="66" t="s">
        <v>8</v>
      </c>
    </row>
    <row r="13" spans="1:15" s="5" customFormat="1" ht="16.5" customHeight="1" x14ac:dyDescent="0.25">
      <c r="A13" s="61"/>
      <c r="B13" s="64"/>
      <c r="C13" s="65"/>
      <c r="D13" s="3" t="s">
        <v>9</v>
      </c>
      <c r="E13" s="3" t="s">
        <v>10</v>
      </c>
      <c r="F13" s="3" t="s">
        <v>11</v>
      </c>
      <c r="G13" s="3" t="s">
        <v>12</v>
      </c>
      <c r="H13" s="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3" t="s">
        <v>18</v>
      </c>
      <c r="N13" s="66"/>
      <c r="O13" s="66"/>
    </row>
    <row r="14" spans="1:15" s="5" customFormat="1" ht="32.25" customHeight="1" x14ac:dyDescent="0.25">
      <c r="A14" s="37" t="s">
        <v>19</v>
      </c>
      <c r="B14" s="50" t="s">
        <v>20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  <c r="N14" s="4">
        <f>SUM(N15:N25)</f>
        <v>4337</v>
      </c>
      <c r="O14" s="4"/>
    </row>
    <row r="15" spans="1:15" s="5" customFormat="1" ht="32.25" customHeight="1" x14ac:dyDescent="0.25">
      <c r="A15" s="38"/>
      <c r="B15" s="6">
        <v>1</v>
      </c>
      <c r="C15" s="20" t="s">
        <v>21</v>
      </c>
      <c r="D15" s="8">
        <f>13+18+12</f>
        <v>43</v>
      </c>
      <c r="E15" s="8">
        <f>19+10+17</f>
        <v>46</v>
      </c>
      <c r="F15" s="8">
        <f>24+17</f>
        <v>41</v>
      </c>
      <c r="G15" s="8">
        <f>44+24+6</f>
        <v>74</v>
      </c>
      <c r="H15" s="8">
        <f>37+4</f>
        <v>41</v>
      </c>
      <c r="I15" s="8">
        <f>27+19+9</f>
        <v>55</v>
      </c>
      <c r="J15" s="8">
        <f>28</f>
        <v>28</v>
      </c>
      <c r="K15" s="8">
        <f>1+17+11</f>
        <v>29</v>
      </c>
      <c r="L15" s="8">
        <f>33</f>
        <v>33</v>
      </c>
      <c r="M15" s="8">
        <v>19</v>
      </c>
      <c r="N15" s="4">
        <f>SUM(D15:M15)</f>
        <v>409</v>
      </c>
      <c r="O15" s="21" t="s">
        <v>58</v>
      </c>
    </row>
    <row r="16" spans="1:15" s="5" customFormat="1" ht="32.25" customHeight="1" x14ac:dyDescent="0.25">
      <c r="A16" s="38"/>
      <c r="B16" s="6">
        <v>2</v>
      </c>
      <c r="C16" s="20" t="s">
        <v>57</v>
      </c>
      <c r="D16" s="8">
        <v>0</v>
      </c>
      <c r="E16" s="8">
        <v>0</v>
      </c>
      <c r="F16" s="8">
        <v>0</v>
      </c>
      <c r="G16" s="8">
        <f>1</f>
        <v>1</v>
      </c>
      <c r="H16" s="8">
        <v>0</v>
      </c>
      <c r="I16" s="8">
        <v>0</v>
      </c>
      <c r="J16" s="8">
        <f>2</f>
        <v>2</v>
      </c>
      <c r="K16" s="8">
        <f>1+1+3+3+1</f>
        <v>9</v>
      </c>
      <c r="L16" s="8">
        <v>0</v>
      </c>
      <c r="M16" s="8">
        <v>0</v>
      </c>
      <c r="N16" s="4">
        <f t="shared" ref="N16:N25" si="0">SUM(D16:M16)</f>
        <v>12</v>
      </c>
      <c r="O16" s="8"/>
    </row>
    <row r="17" spans="1:15" s="5" customFormat="1" ht="32.25" customHeight="1" x14ac:dyDescent="0.25">
      <c r="A17" s="38"/>
      <c r="B17" s="6">
        <v>3</v>
      </c>
      <c r="C17" s="20" t="s">
        <v>24</v>
      </c>
      <c r="D17" s="8">
        <v>751</v>
      </c>
      <c r="E17" s="8">
        <v>161</v>
      </c>
      <c r="F17" s="8">
        <v>14</v>
      </c>
      <c r="G17" s="8">
        <v>111</v>
      </c>
      <c r="H17" s="8">
        <v>3</v>
      </c>
      <c r="I17" s="8">
        <v>7</v>
      </c>
      <c r="J17" s="8">
        <v>22</v>
      </c>
      <c r="K17" s="8">
        <v>125</v>
      </c>
      <c r="L17" s="8">
        <v>45</v>
      </c>
      <c r="M17" s="8">
        <v>116</v>
      </c>
      <c r="N17" s="4">
        <f t="shared" si="0"/>
        <v>1355</v>
      </c>
      <c r="O17" s="8"/>
    </row>
    <row r="18" spans="1:15" s="5" customFormat="1" ht="32.25" customHeight="1" x14ac:dyDescent="0.25">
      <c r="A18" s="38"/>
      <c r="B18" s="6">
        <v>4</v>
      </c>
      <c r="C18" s="20" t="s">
        <v>59</v>
      </c>
      <c r="D18" s="8">
        <v>112</v>
      </c>
      <c r="E18" s="8">
        <v>67</v>
      </c>
      <c r="F18" s="8">
        <v>29</v>
      </c>
      <c r="G18" s="8">
        <v>216</v>
      </c>
      <c r="H18" s="8">
        <v>107</v>
      </c>
      <c r="I18" s="8">
        <v>62</v>
      </c>
      <c r="J18" s="8">
        <v>90</v>
      </c>
      <c r="K18" s="8">
        <v>29</v>
      </c>
      <c r="L18" s="8">
        <v>29</v>
      </c>
      <c r="M18" s="8">
        <v>218</v>
      </c>
      <c r="N18" s="4">
        <f t="shared" si="0"/>
        <v>959</v>
      </c>
      <c r="O18" s="8"/>
    </row>
    <row r="19" spans="1:15" s="5" customFormat="1" ht="32.25" customHeight="1" x14ac:dyDescent="0.25">
      <c r="A19" s="38"/>
      <c r="B19" s="6">
        <v>5</v>
      </c>
      <c r="C19" s="20" t="s">
        <v>60</v>
      </c>
      <c r="D19" s="8">
        <v>98</v>
      </c>
      <c r="E19" s="8">
        <v>8</v>
      </c>
      <c r="F19" s="8">
        <v>10</v>
      </c>
      <c r="G19" s="8">
        <v>58</v>
      </c>
      <c r="H19" s="8">
        <v>8</v>
      </c>
      <c r="I19" s="8">
        <v>0</v>
      </c>
      <c r="J19" s="8">
        <v>11</v>
      </c>
      <c r="K19" s="8">
        <v>6</v>
      </c>
      <c r="L19" s="8">
        <v>10</v>
      </c>
      <c r="M19" s="8">
        <v>67</v>
      </c>
      <c r="N19" s="4">
        <f t="shared" si="0"/>
        <v>276</v>
      </c>
      <c r="O19" s="21" t="s">
        <v>36</v>
      </c>
    </row>
    <row r="20" spans="1:15" s="5" customFormat="1" ht="32.25" customHeight="1" x14ac:dyDescent="0.25">
      <c r="A20" s="38"/>
      <c r="B20" s="6">
        <v>6</v>
      </c>
      <c r="C20" s="20" t="s">
        <v>22</v>
      </c>
      <c r="D20" s="8">
        <v>213</v>
      </c>
      <c r="E20" s="8">
        <v>16</v>
      </c>
      <c r="F20" s="8">
        <v>16</v>
      </c>
      <c r="G20" s="8">
        <v>65</v>
      </c>
      <c r="H20" s="8">
        <v>7</v>
      </c>
      <c r="I20" s="8">
        <v>9</v>
      </c>
      <c r="J20" s="8">
        <v>56</v>
      </c>
      <c r="K20" s="8">
        <v>16</v>
      </c>
      <c r="L20" s="8">
        <v>16</v>
      </c>
      <c r="M20" s="8">
        <v>65</v>
      </c>
      <c r="N20" s="4">
        <f t="shared" si="0"/>
        <v>479</v>
      </c>
      <c r="O20" s="8"/>
    </row>
    <row r="21" spans="1:15" s="5" customFormat="1" ht="32.25" customHeight="1" x14ac:dyDescent="0.25">
      <c r="A21" s="38"/>
      <c r="B21" s="6">
        <v>7</v>
      </c>
      <c r="C21" s="20" t="s">
        <v>23</v>
      </c>
      <c r="D21" s="8">
        <v>3</v>
      </c>
      <c r="E21" s="8">
        <v>8</v>
      </c>
      <c r="F21" s="8">
        <v>4</v>
      </c>
      <c r="G21" s="8">
        <v>3</v>
      </c>
      <c r="H21" s="8">
        <v>37</v>
      </c>
      <c r="I21" s="8">
        <v>0</v>
      </c>
      <c r="J21" s="8">
        <v>0</v>
      </c>
      <c r="K21" s="8">
        <v>4</v>
      </c>
      <c r="L21" s="8">
        <v>4</v>
      </c>
      <c r="M21" s="8">
        <v>3</v>
      </c>
      <c r="N21" s="4">
        <f t="shared" si="0"/>
        <v>66</v>
      </c>
      <c r="O21" s="8"/>
    </row>
    <row r="22" spans="1:15" s="5" customFormat="1" ht="32.25" customHeight="1" x14ac:dyDescent="0.25">
      <c r="A22" s="38"/>
      <c r="B22" s="6">
        <v>8</v>
      </c>
      <c r="C22" s="20" t="s">
        <v>61</v>
      </c>
      <c r="D22" s="8">
        <v>228</v>
      </c>
      <c r="E22" s="8">
        <v>44</v>
      </c>
      <c r="F22" s="8">
        <v>4</v>
      </c>
      <c r="G22" s="8">
        <v>110</v>
      </c>
      <c r="H22" s="8">
        <v>144</v>
      </c>
      <c r="I22" s="8">
        <v>38</v>
      </c>
      <c r="J22" s="8">
        <v>0</v>
      </c>
      <c r="K22" s="8">
        <v>4</v>
      </c>
      <c r="L22" s="8">
        <v>4</v>
      </c>
      <c r="M22" s="8">
        <v>110</v>
      </c>
      <c r="N22" s="4">
        <f t="shared" si="0"/>
        <v>686</v>
      </c>
      <c r="O22" s="8"/>
    </row>
    <row r="23" spans="1:15" s="5" customFormat="1" ht="32.25" customHeight="1" x14ac:dyDescent="0.25">
      <c r="A23" s="38"/>
      <c r="B23" s="6">
        <v>9</v>
      </c>
      <c r="C23" s="20" t="s">
        <v>63</v>
      </c>
      <c r="D23" s="8">
        <v>0</v>
      </c>
      <c r="E23" s="8">
        <v>0</v>
      </c>
      <c r="F23" s="8">
        <v>0</v>
      </c>
      <c r="G23" s="8">
        <v>30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30</v>
      </c>
      <c r="N23" s="4">
        <f t="shared" si="0"/>
        <v>60</v>
      </c>
      <c r="O23" s="21" t="s">
        <v>64</v>
      </c>
    </row>
    <row r="24" spans="1:15" s="5" customFormat="1" ht="32.25" customHeight="1" x14ac:dyDescent="0.25">
      <c r="A24" s="38"/>
      <c r="B24" s="6">
        <v>10</v>
      </c>
      <c r="C24" s="20" t="s">
        <v>34</v>
      </c>
      <c r="D24" s="8">
        <v>0</v>
      </c>
      <c r="E24" s="8">
        <v>0</v>
      </c>
      <c r="F24" s="8">
        <v>0</v>
      </c>
      <c r="G24" s="8">
        <v>17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17</v>
      </c>
      <c r="N24" s="4">
        <f t="shared" si="0"/>
        <v>34</v>
      </c>
      <c r="O24" s="21" t="s">
        <v>62</v>
      </c>
    </row>
    <row r="25" spans="1:15" s="5" customFormat="1" ht="32.25" customHeight="1" x14ac:dyDescent="0.25">
      <c r="A25" s="39"/>
      <c r="B25" s="6">
        <v>11</v>
      </c>
      <c r="C25" s="20" t="s">
        <v>35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1</v>
      </c>
      <c r="N25" s="4">
        <f t="shared" si="0"/>
        <v>1</v>
      </c>
      <c r="O25" s="8"/>
    </row>
    <row r="26" spans="1:15" ht="15.7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1:15" x14ac:dyDescent="0.25">
      <c r="A27" s="13"/>
      <c r="B27" s="13"/>
      <c r="C27" s="14"/>
      <c r="D27" s="13"/>
      <c r="L27" s="13"/>
      <c r="M27" s="42" t="s">
        <v>29</v>
      </c>
      <c r="N27" s="42"/>
      <c r="O27" s="42"/>
    </row>
    <row r="28" spans="1:15" ht="4.5" customHeight="1" x14ac:dyDescent="0.25">
      <c r="A28" s="42"/>
      <c r="B28" s="42"/>
      <c r="C28" s="42"/>
      <c r="D28" s="42"/>
      <c r="L28" s="13"/>
      <c r="M28" s="13"/>
      <c r="N28" s="13"/>
    </row>
    <row r="29" spans="1:15" x14ac:dyDescent="0.25">
      <c r="A29" s="46"/>
      <c r="B29" s="46"/>
      <c r="C29" s="46"/>
      <c r="D29" s="46"/>
      <c r="E29" s="16"/>
      <c r="L29" s="17"/>
      <c r="M29" s="47" t="s">
        <v>30</v>
      </c>
      <c r="N29" s="47"/>
      <c r="O29" s="47"/>
    </row>
    <row r="30" spans="1:15" ht="45" customHeight="1" x14ac:dyDescent="0.25">
      <c r="A30" s="46"/>
      <c r="B30" s="46"/>
      <c r="C30" s="46"/>
      <c r="D30" s="46"/>
      <c r="E30" s="16"/>
      <c r="L30" s="13"/>
      <c r="M30" s="13"/>
      <c r="N30" s="13"/>
    </row>
    <row r="31" spans="1:15" x14ac:dyDescent="0.25">
      <c r="A31" s="18"/>
      <c r="B31" s="18"/>
      <c r="C31" s="18"/>
      <c r="D31" s="18"/>
      <c r="E31" s="16"/>
      <c r="L31" s="13"/>
      <c r="M31" s="13"/>
      <c r="N31" s="13"/>
    </row>
    <row r="32" spans="1:15" ht="15.75" customHeight="1" x14ac:dyDescent="0.25">
      <c r="A32" s="18"/>
      <c r="B32" s="18"/>
      <c r="C32" s="18"/>
      <c r="D32" s="18"/>
      <c r="E32" s="16"/>
      <c r="L32" s="13"/>
      <c r="M32" s="13"/>
      <c r="N32" s="13"/>
    </row>
    <row r="33" spans="1:15" ht="18" customHeight="1" x14ac:dyDescent="0.25">
      <c r="A33" s="48"/>
      <c r="B33" s="48"/>
      <c r="C33" s="48"/>
      <c r="D33" s="48"/>
      <c r="E33" s="48"/>
      <c r="L33" s="13"/>
      <c r="M33" s="49" t="s">
        <v>31</v>
      </c>
      <c r="N33" s="49"/>
      <c r="O33" s="49"/>
    </row>
    <row r="34" spans="1:15" ht="15.75" customHeight="1" x14ac:dyDescent="0.25">
      <c r="A34" s="41"/>
      <c r="B34" s="41"/>
      <c r="C34" s="41"/>
      <c r="D34" s="41"/>
      <c r="E34" s="41"/>
      <c r="L34" s="13"/>
      <c r="M34" s="42" t="s">
        <v>32</v>
      </c>
      <c r="N34" s="42"/>
      <c r="O34" s="42"/>
    </row>
    <row r="35" spans="1:15" x14ac:dyDescent="0.25">
      <c r="A35" s="41"/>
      <c r="B35" s="41"/>
      <c r="C35" s="41"/>
      <c r="D35" s="41"/>
      <c r="E35" s="41"/>
      <c r="L35" s="13"/>
      <c r="M35" s="42" t="s">
        <v>33</v>
      </c>
      <c r="N35" s="42"/>
      <c r="O35" s="42"/>
    </row>
  </sheetData>
  <mergeCells count="23">
    <mergeCell ref="A35:E35"/>
    <mergeCell ref="M35:O35"/>
    <mergeCell ref="A29:D30"/>
    <mergeCell ref="M29:O29"/>
    <mergeCell ref="A33:E33"/>
    <mergeCell ref="M33:O33"/>
    <mergeCell ref="A34:E34"/>
    <mergeCell ref="M34:O34"/>
    <mergeCell ref="A28:D28"/>
    <mergeCell ref="A2:O2"/>
    <mergeCell ref="A3:O3"/>
    <mergeCell ref="A4:O4"/>
    <mergeCell ref="A5:O5"/>
    <mergeCell ref="A8:O8"/>
    <mergeCell ref="A12:A13"/>
    <mergeCell ref="B12:C13"/>
    <mergeCell ref="D12:M12"/>
    <mergeCell ref="N12:N13"/>
    <mergeCell ref="O12:O13"/>
    <mergeCell ref="A9:O9"/>
    <mergeCell ref="A10:O10"/>
    <mergeCell ref="B14:M14"/>
    <mergeCell ref="M27:O27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zoomScaleNormal="100" zoomScaleSheetLayoutView="100" workbookViewId="0">
      <selection activeCell="K10" sqref="K10"/>
    </sheetView>
  </sheetViews>
  <sheetFormatPr defaultRowHeight="15.75" x14ac:dyDescent="0.25"/>
  <cols>
    <col min="1" max="1" width="4.5703125" style="1" customWidth="1"/>
    <col min="2" max="2" width="25" style="1" customWidth="1"/>
    <col min="3" max="3" width="33.85546875" style="1" customWidth="1"/>
    <col min="4" max="4" width="15.7109375" style="1" customWidth="1"/>
    <col min="5" max="5" width="16.5703125" style="1" customWidth="1"/>
    <col min="6" max="6" width="13.140625" style="1" customWidth="1"/>
    <col min="7" max="7" width="3.28515625" style="1" customWidth="1"/>
    <col min="8" max="8" width="32.5703125" style="1" customWidth="1"/>
    <col min="9" max="16384" width="9.140625" style="1"/>
  </cols>
  <sheetData>
    <row r="1" spans="1:15" ht="8.2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5" ht="18" x14ac:dyDescent="0.25">
      <c r="A2" s="67" t="s">
        <v>0</v>
      </c>
      <c r="B2" s="67"/>
      <c r="C2" s="67"/>
      <c r="D2" s="67"/>
      <c r="E2" s="67"/>
      <c r="F2" s="67"/>
      <c r="G2" s="67"/>
      <c r="H2" s="67"/>
      <c r="I2" s="26"/>
      <c r="J2" s="26"/>
    </row>
    <row r="3" spans="1:15" ht="19.5" x14ac:dyDescent="0.25">
      <c r="A3" s="68" t="s">
        <v>1</v>
      </c>
      <c r="B3" s="68"/>
      <c r="C3" s="68"/>
      <c r="D3" s="68"/>
      <c r="E3" s="68"/>
      <c r="F3" s="68"/>
      <c r="G3" s="68"/>
      <c r="H3" s="68"/>
      <c r="I3" s="27"/>
      <c r="J3" s="27"/>
    </row>
    <row r="4" spans="1:15" ht="16.5" thickBot="1" x14ac:dyDescent="0.3">
      <c r="A4" s="71" t="s">
        <v>41</v>
      </c>
      <c r="B4" s="71"/>
      <c r="C4" s="71"/>
      <c r="D4" s="71"/>
      <c r="E4" s="71"/>
      <c r="F4" s="71"/>
      <c r="G4" s="71"/>
      <c r="H4" s="71"/>
      <c r="I4" s="28"/>
      <c r="J4" s="28"/>
    </row>
    <row r="5" spans="1:15" ht="10.5" customHeight="1" thickTop="1" x14ac:dyDescent="0.25"/>
    <row r="6" spans="1:15" x14ac:dyDescent="0.25">
      <c r="A6" s="72" t="s">
        <v>42</v>
      </c>
      <c r="B6" s="72"/>
      <c r="C6" s="72"/>
      <c r="D6" s="72"/>
      <c r="E6" s="72"/>
      <c r="F6" s="72"/>
      <c r="G6" s="72"/>
      <c r="H6" s="72"/>
    </row>
    <row r="7" spans="1:15" x14ac:dyDescent="0.25">
      <c r="A7" s="72" t="s">
        <v>71</v>
      </c>
      <c r="B7" s="72"/>
      <c r="C7" s="72"/>
      <c r="D7" s="72"/>
      <c r="E7" s="72"/>
      <c r="F7" s="72"/>
      <c r="G7" s="72"/>
      <c r="H7" s="72"/>
    </row>
    <row r="8" spans="1:15" ht="12" customHeight="1" x14ac:dyDescent="0.25"/>
    <row r="9" spans="1:15" s="11" customFormat="1" ht="65.25" customHeight="1" x14ac:dyDescent="0.25">
      <c r="A9" s="29" t="s">
        <v>43</v>
      </c>
      <c r="B9" s="29" t="s">
        <v>44</v>
      </c>
      <c r="C9" s="29" t="s">
        <v>40</v>
      </c>
      <c r="D9" s="30" t="s">
        <v>45</v>
      </c>
      <c r="E9" s="30" t="s">
        <v>46</v>
      </c>
      <c r="F9" s="29" t="s">
        <v>47</v>
      </c>
      <c r="G9" s="73" t="s">
        <v>48</v>
      </c>
      <c r="H9" s="74"/>
    </row>
    <row r="10" spans="1:15" s="5" customFormat="1" ht="172.5" customHeight="1" x14ac:dyDescent="0.25">
      <c r="A10" s="31">
        <v>1</v>
      </c>
      <c r="B10" s="32" t="s">
        <v>49</v>
      </c>
      <c r="C10" s="32" t="s">
        <v>50</v>
      </c>
      <c r="D10" s="31">
        <v>2674</v>
      </c>
      <c r="E10" s="31">
        <v>4337</v>
      </c>
      <c r="F10" s="36">
        <f>(E10-D10)/D10</f>
        <v>0.62191473448017953</v>
      </c>
      <c r="G10" s="75" t="s">
        <v>70</v>
      </c>
      <c r="H10" s="76"/>
      <c r="M10" s="5">
        <f>5660-2674</f>
        <v>2986</v>
      </c>
      <c r="N10" s="5">
        <f>M10/2674*100</f>
        <v>111.66791323859387</v>
      </c>
    </row>
    <row r="11" spans="1:15" ht="6.75" customHeight="1" x14ac:dyDescent="0.25">
      <c r="A11" s="24"/>
      <c r="B11" s="24"/>
      <c r="C11" s="24"/>
      <c r="D11" s="24"/>
      <c r="E11" s="24"/>
      <c r="F11" s="24"/>
      <c r="G11" s="24"/>
      <c r="H11" s="24"/>
    </row>
    <row r="12" spans="1:15" ht="9" customHeight="1" x14ac:dyDescent="0.25">
      <c r="A12" s="24"/>
      <c r="B12" s="24"/>
      <c r="C12" s="24"/>
      <c r="D12" s="24"/>
      <c r="E12" s="24"/>
      <c r="F12" s="24"/>
      <c r="G12" s="24"/>
      <c r="H12" s="24"/>
    </row>
    <row r="13" spans="1:15" x14ac:dyDescent="0.25">
      <c r="A13" s="24"/>
      <c r="B13" s="24"/>
      <c r="C13" s="24"/>
      <c r="D13" s="24"/>
      <c r="E13" s="24"/>
      <c r="F13" s="24" t="s">
        <v>53</v>
      </c>
      <c r="G13" s="24"/>
      <c r="H13" s="24"/>
    </row>
    <row r="14" spans="1:15" ht="3.75" customHeight="1" x14ac:dyDescent="0.25">
      <c r="A14" s="24"/>
      <c r="B14" s="24"/>
      <c r="C14" s="24"/>
      <c r="D14" s="24"/>
      <c r="E14" s="24"/>
      <c r="F14" s="33"/>
      <c r="G14" s="33"/>
      <c r="H14" s="33"/>
      <c r="I14" s="33"/>
      <c r="J14" s="33"/>
    </row>
    <row r="15" spans="1:15" ht="15.75" customHeight="1" x14ac:dyDescent="0.25">
      <c r="B15" s="33" t="s">
        <v>51</v>
      </c>
      <c r="C15" s="33"/>
      <c r="D15" s="33"/>
      <c r="M15" s="15"/>
      <c r="N15" s="15"/>
      <c r="O15" s="15"/>
    </row>
    <row r="16" spans="1:15" ht="15.75" customHeight="1" x14ac:dyDescent="0.25">
      <c r="A16" s="34" t="s">
        <v>54</v>
      </c>
      <c r="B16" s="34" t="s">
        <v>52</v>
      </c>
      <c r="C16" s="34"/>
      <c r="D16" s="34"/>
      <c r="F16" s="47" t="s">
        <v>30</v>
      </c>
      <c r="G16" s="47"/>
      <c r="H16" s="47"/>
      <c r="I16" s="47"/>
      <c r="M16" s="17"/>
    </row>
    <row r="17" spans="1:13" x14ac:dyDescent="0.25">
      <c r="A17" s="34"/>
      <c r="B17" s="34"/>
      <c r="C17" s="34"/>
      <c r="D17" s="34"/>
      <c r="F17" s="15"/>
      <c r="G17" s="40"/>
      <c r="H17" s="15"/>
      <c r="M17" s="15"/>
    </row>
    <row r="18" spans="1:13" ht="33.75" customHeight="1" x14ac:dyDescent="0.25">
      <c r="A18" s="15"/>
      <c r="B18" s="15"/>
      <c r="C18" s="15"/>
      <c r="D18" s="15"/>
      <c r="F18" s="15"/>
      <c r="G18" s="40"/>
      <c r="H18" s="15"/>
      <c r="M18" s="15"/>
    </row>
    <row r="19" spans="1:13" x14ac:dyDescent="0.25">
      <c r="A19" s="15"/>
      <c r="B19" s="15"/>
      <c r="C19" s="15"/>
      <c r="D19" s="15"/>
      <c r="F19" s="15"/>
      <c r="G19" s="40"/>
      <c r="H19" s="15"/>
      <c r="M19" s="15"/>
    </row>
    <row r="20" spans="1:13" ht="15.75" customHeight="1" x14ac:dyDescent="0.25">
      <c r="B20" s="49" t="s">
        <v>69</v>
      </c>
      <c r="C20" s="49"/>
      <c r="D20" s="35"/>
      <c r="E20" s="35"/>
      <c r="F20" s="49" t="s">
        <v>31</v>
      </c>
      <c r="G20" s="49"/>
      <c r="H20" s="49"/>
      <c r="I20" s="49"/>
      <c r="M20" s="15"/>
    </row>
    <row r="21" spans="1:13" ht="18" customHeight="1" x14ac:dyDescent="0.25">
      <c r="B21" s="42" t="s">
        <v>55</v>
      </c>
      <c r="C21" s="42"/>
      <c r="D21" s="33"/>
      <c r="E21" s="33"/>
      <c r="F21" s="42" t="s">
        <v>32</v>
      </c>
      <c r="G21" s="42"/>
      <c r="H21" s="42"/>
      <c r="I21" s="42"/>
      <c r="M21" s="15"/>
    </row>
    <row r="22" spans="1:13" ht="15.75" customHeight="1" x14ac:dyDescent="0.25">
      <c r="B22" s="42" t="s">
        <v>56</v>
      </c>
      <c r="C22" s="42"/>
      <c r="D22" s="33"/>
      <c r="E22" s="33"/>
      <c r="F22" s="42" t="s">
        <v>33</v>
      </c>
      <c r="G22" s="42"/>
      <c r="H22" s="42"/>
      <c r="I22" s="42"/>
      <c r="M22" s="15"/>
    </row>
    <row r="23" spans="1:13" x14ac:dyDescent="0.25">
      <c r="B23" s="24"/>
      <c r="C23" s="24"/>
      <c r="D23" s="24"/>
      <c r="E23" s="24"/>
      <c r="F23" s="24"/>
      <c r="G23" s="24"/>
      <c r="H23" s="24"/>
    </row>
    <row r="24" spans="1:13" x14ac:dyDescent="0.25">
      <c r="A24" s="24"/>
      <c r="B24" s="24"/>
      <c r="C24" s="24"/>
      <c r="D24" s="24"/>
      <c r="E24" s="24"/>
      <c r="F24" s="24"/>
      <c r="G24" s="24"/>
      <c r="H24" s="24"/>
    </row>
    <row r="25" spans="1:13" x14ac:dyDescent="0.25">
      <c r="A25" s="24"/>
      <c r="B25" s="24"/>
      <c r="C25" s="24"/>
      <c r="D25" s="24"/>
      <c r="E25" s="24"/>
      <c r="F25" s="24"/>
      <c r="G25" s="24"/>
      <c r="H25" s="24"/>
    </row>
    <row r="26" spans="1:13" x14ac:dyDescent="0.25">
      <c r="A26" s="24"/>
      <c r="B26" s="24"/>
      <c r="C26" s="24"/>
      <c r="D26" s="24"/>
      <c r="E26" s="24"/>
      <c r="F26" s="24"/>
      <c r="G26" s="24"/>
      <c r="H26" s="24"/>
    </row>
    <row r="27" spans="1:13" x14ac:dyDescent="0.25">
      <c r="A27" s="24"/>
      <c r="B27" s="24"/>
      <c r="C27" s="24"/>
      <c r="D27" s="24"/>
      <c r="E27" s="24"/>
      <c r="F27" s="24"/>
      <c r="G27" s="24"/>
      <c r="H27" s="24"/>
    </row>
    <row r="28" spans="1:13" x14ac:dyDescent="0.25">
      <c r="A28" s="24"/>
      <c r="B28" s="24"/>
      <c r="C28" s="24"/>
      <c r="D28" s="24"/>
      <c r="E28" s="24"/>
      <c r="F28" s="24"/>
      <c r="G28" s="24"/>
      <c r="H28" s="24"/>
    </row>
    <row r="29" spans="1:13" x14ac:dyDescent="0.25">
      <c r="A29" s="24"/>
      <c r="B29" s="24"/>
      <c r="C29" s="24"/>
      <c r="D29" s="24"/>
      <c r="E29" s="24"/>
      <c r="F29" s="24"/>
      <c r="G29" s="24"/>
      <c r="H29" s="24"/>
    </row>
    <row r="30" spans="1:13" x14ac:dyDescent="0.25">
      <c r="A30" s="24"/>
      <c r="B30" s="24"/>
      <c r="C30" s="24"/>
      <c r="D30" s="24"/>
      <c r="E30" s="24"/>
      <c r="F30" s="24"/>
      <c r="G30" s="24"/>
      <c r="H30" s="24"/>
    </row>
    <row r="31" spans="1:13" x14ac:dyDescent="0.25">
      <c r="A31" s="24"/>
      <c r="B31" s="24"/>
      <c r="C31" s="24"/>
      <c r="D31" s="24"/>
      <c r="E31" s="24"/>
      <c r="F31" s="24"/>
      <c r="G31" s="24"/>
      <c r="H31" s="24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</row>
    <row r="33" spans="1:8" x14ac:dyDescent="0.25">
      <c r="A33" s="24"/>
      <c r="B33" s="24"/>
      <c r="C33" s="24"/>
      <c r="D33" s="24"/>
      <c r="E33" s="24"/>
      <c r="F33" s="24"/>
      <c r="G33" s="24"/>
      <c r="H33" s="24"/>
    </row>
    <row r="34" spans="1:8" x14ac:dyDescent="0.25">
      <c r="A34" s="24"/>
      <c r="B34" s="24"/>
      <c r="C34" s="24"/>
      <c r="D34" s="24"/>
      <c r="E34" s="24"/>
      <c r="F34" s="24"/>
      <c r="G34" s="24"/>
      <c r="H34" s="24"/>
    </row>
    <row r="35" spans="1:8" x14ac:dyDescent="0.25">
      <c r="A35" s="24"/>
      <c r="B35" s="24"/>
      <c r="C35" s="24"/>
      <c r="D35" s="24"/>
      <c r="E35" s="24"/>
      <c r="F35" s="24"/>
      <c r="G35" s="24"/>
      <c r="H35" s="24"/>
    </row>
  </sheetData>
  <mergeCells count="14">
    <mergeCell ref="A2:H2"/>
    <mergeCell ref="A3:H3"/>
    <mergeCell ref="A4:H4"/>
    <mergeCell ref="A6:H6"/>
    <mergeCell ref="F16:I16"/>
    <mergeCell ref="G9:H9"/>
    <mergeCell ref="G10:H10"/>
    <mergeCell ref="A7:H7"/>
    <mergeCell ref="F20:I20"/>
    <mergeCell ref="F21:I21"/>
    <mergeCell ref="F22:I22"/>
    <mergeCell ref="B21:C21"/>
    <mergeCell ref="B22:C22"/>
    <mergeCell ref="B20:C20"/>
  </mergeCells>
  <printOptions horizontalCentered="1"/>
  <pageMargins left="0.67" right="0.39370078740157483" top="0.49" bottom="0.15748031496062992" header="0.47" footer="0.37"/>
  <pageSetup paperSize="14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Ok Gabung Semua 2025</vt:lpstr>
      <vt:lpstr>2025</vt:lpstr>
      <vt:lpstr>Update IKK</vt:lpstr>
      <vt:lpstr>'2025'!Print_Area</vt:lpstr>
      <vt:lpstr>'Ok Gabung Semua 2025'!Print_Area</vt:lpstr>
      <vt:lpstr>'Update IKK'!Print_Area</vt:lpstr>
      <vt:lpstr>'2025'!Print_Titles</vt:lpstr>
      <vt:lpstr>'Ok Gabung Semua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10</cp:lastModifiedBy>
  <cp:lastPrinted>2026-01-19T03:09:49Z</cp:lastPrinted>
  <dcterms:created xsi:type="dcterms:W3CDTF">2026-01-14T07:25:46Z</dcterms:created>
  <dcterms:modified xsi:type="dcterms:W3CDTF">2026-01-19T03:11:01Z</dcterms:modified>
</cp:coreProperties>
</file>